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ISSÃO DE LICITAÇÃO\Documentos integrantes dos processos licitatórios\2021\"/>
    </mc:Choice>
  </mc:AlternateContent>
  <xr:revisionPtr revIDLastSave="0" documentId="8_{07C257A4-DDA3-4358-94CC-96AEC0BFA5E9}" xr6:coauthVersionLast="46" xr6:coauthVersionMax="46" xr10:uidLastSave="{00000000-0000-0000-0000-000000000000}"/>
  <bookViews>
    <workbookView xWindow="-120" yWindow="-120" windowWidth="24240" windowHeight="13140" activeTab="2"/>
  </bookViews>
  <sheets>
    <sheet name="ORÇAMENTO_E_CRON_FIS_FIN" sheetId="1" r:id="rId1"/>
    <sheet name="COMP__UNITÁRIAS" sheetId="2" r:id="rId2"/>
    <sheet name="COMP__BDI" sheetId="3" r:id="rId3"/>
  </sheets>
  <definedNames>
    <definedName name="_xlnm.Print_Area" localSheetId="0">ORÇAMENTO_E_CRON_FIS_FIN!$A$6:$BE$37</definedName>
  </definedNames>
  <calcPr calcId="181029" fullCalcOnLoad="1"/>
</workbook>
</file>

<file path=xl/calcChain.xml><?xml version="1.0" encoding="utf-8"?>
<calcChain xmlns="http://schemas.openxmlformats.org/spreadsheetml/2006/main">
  <c r="G17" i="3" l="1"/>
  <c r="G24" i="3" s="1"/>
  <c r="I14" i="2"/>
  <c r="H14" i="2"/>
  <c r="H13" i="2"/>
  <c r="I13" i="2" s="1"/>
  <c r="I15" i="2" s="1"/>
  <c r="G13" i="2"/>
  <c r="AV35" i="1"/>
  <c r="AQ35" i="1"/>
  <c r="AL35" i="1"/>
  <c r="AG35" i="1"/>
  <c r="AB35" i="1"/>
  <c r="W35" i="1"/>
  <c r="R35" i="1"/>
  <c r="M35" i="1"/>
  <c r="H35" i="1"/>
  <c r="AY35" i="1" s="1"/>
  <c r="AZ34" i="1"/>
  <c r="AV34" i="1"/>
  <c r="AQ34" i="1"/>
  <c r="AL34" i="1"/>
  <c r="AG34" i="1"/>
  <c r="AB34" i="1"/>
  <c r="W34" i="1"/>
  <c r="R34" i="1"/>
  <c r="M34" i="1"/>
  <c r="AY34" i="1" s="1"/>
  <c r="H34" i="1"/>
  <c r="AZ33" i="1"/>
  <c r="AV33" i="1"/>
  <c r="AQ33" i="1"/>
  <c r="AL33" i="1"/>
  <c r="AG33" i="1"/>
  <c r="AB33" i="1"/>
  <c r="W33" i="1"/>
  <c r="R33" i="1"/>
  <c r="M33" i="1"/>
  <c r="H33" i="1"/>
  <c r="AY33" i="1" s="1"/>
  <c r="AZ32" i="1"/>
  <c r="AV32" i="1"/>
  <c r="AQ32" i="1"/>
  <c r="AL32" i="1"/>
  <c r="AG32" i="1"/>
  <c r="AB32" i="1"/>
  <c r="W32" i="1"/>
  <c r="R32" i="1"/>
  <c r="M32" i="1"/>
  <c r="AY32" i="1" s="1"/>
  <c r="H32" i="1"/>
  <c r="AZ30" i="1"/>
  <c r="AV30" i="1"/>
  <c r="AQ30" i="1"/>
  <c r="AL30" i="1"/>
  <c r="AG30" i="1"/>
  <c r="AB30" i="1"/>
  <c r="W30" i="1"/>
  <c r="R30" i="1"/>
  <c r="M30" i="1"/>
  <c r="H30" i="1"/>
  <c r="AV29" i="1"/>
  <c r="AQ29" i="1"/>
  <c r="AL29" i="1"/>
  <c r="AG29" i="1"/>
  <c r="AB29" i="1"/>
  <c r="W29" i="1"/>
  <c r="R29" i="1"/>
  <c r="M29" i="1"/>
  <c r="H29" i="1"/>
  <c r="AZ28" i="1"/>
  <c r="AV28" i="1"/>
  <c r="AQ28" i="1"/>
  <c r="AL28" i="1"/>
  <c r="AG28" i="1"/>
  <c r="AB28" i="1"/>
  <c r="W28" i="1"/>
  <c r="R28" i="1"/>
  <c r="M28" i="1"/>
  <c r="H28" i="1"/>
  <c r="AZ27" i="1"/>
  <c r="AV27" i="1"/>
  <c r="AQ27" i="1"/>
  <c r="AL27" i="1"/>
  <c r="AG27" i="1"/>
  <c r="AB27" i="1"/>
  <c r="W27" i="1"/>
  <c r="R27" i="1"/>
  <c r="M27" i="1"/>
  <c r="H27" i="1"/>
  <c r="AZ26" i="1"/>
  <c r="AV26" i="1"/>
  <c r="AQ26" i="1"/>
  <c r="AL26" i="1"/>
  <c r="AG26" i="1"/>
  <c r="AB26" i="1"/>
  <c r="W26" i="1"/>
  <c r="R26" i="1"/>
  <c r="M26" i="1"/>
  <c r="H26" i="1"/>
  <c r="AZ25" i="1"/>
  <c r="AV25" i="1"/>
  <c r="AQ25" i="1"/>
  <c r="AL25" i="1"/>
  <c r="AG25" i="1"/>
  <c r="AB25" i="1"/>
  <c r="W25" i="1"/>
  <c r="R25" i="1"/>
  <c r="M25" i="1"/>
  <c r="H25" i="1"/>
  <c r="AZ24" i="1"/>
  <c r="AV24" i="1"/>
  <c r="AQ24" i="1"/>
  <c r="AL24" i="1"/>
  <c r="AG24" i="1"/>
  <c r="AB24" i="1"/>
  <c r="W24" i="1"/>
  <c r="R24" i="1"/>
  <c r="M24" i="1"/>
  <c r="H24" i="1"/>
  <c r="AZ23" i="1"/>
  <c r="AY23" i="1"/>
  <c r="AV23" i="1"/>
  <c r="AQ23" i="1"/>
  <c r="AL23" i="1"/>
  <c r="AG23" i="1"/>
  <c r="AB23" i="1"/>
  <c r="W23" i="1"/>
  <c r="R23" i="1"/>
  <c r="M23" i="1"/>
  <c r="H23" i="1"/>
  <c r="AY21" i="1"/>
  <c r="AV21" i="1"/>
  <c r="AQ21" i="1"/>
  <c r="AL21" i="1"/>
  <c r="AG21" i="1"/>
  <c r="AB21" i="1"/>
  <c r="W21" i="1"/>
  <c r="R21" i="1"/>
  <c r="M21" i="1"/>
  <c r="H21" i="1"/>
  <c r="AV20" i="1"/>
  <c r="AQ20" i="1"/>
  <c r="AL20" i="1"/>
  <c r="AG20" i="1"/>
  <c r="AB20" i="1"/>
  <c r="W20" i="1"/>
  <c r="R20" i="1"/>
  <c r="M20" i="1"/>
  <c r="AY20" i="1" s="1"/>
  <c r="H20" i="1"/>
  <c r="AV19" i="1"/>
  <c r="AQ19" i="1"/>
  <c r="AL19" i="1"/>
  <c r="AG19" i="1"/>
  <c r="AB19" i="1"/>
  <c r="W19" i="1"/>
  <c r="R19" i="1"/>
  <c r="M19" i="1"/>
  <c r="H19" i="1"/>
  <c r="AV18" i="1"/>
  <c r="AQ18" i="1"/>
  <c r="AL18" i="1"/>
  <c r="AG18" i="1"/>
  <c r="AB18" i="1"/>
  <c r="W18" i="1"/>
  <c r="R18" i="1"/>
  <c r="M18" i="1"/>
  <c r="H18" i="1"/>
  <c r="AY19" i="1" l="1"/>
  <c r="AZ35" i="1"/>
  <c r="AZ29" i="1"/>
  <c r="AY26" i="1"/>
  <c r="AY24" i="1"/>
  <c r="BB30" i="1"/>
  <c r="AY18" i="1"/>
  <c r="AY27" i="1"/>
  <c r="AY25" i="1"/>
  <c r="AY28" i="1"/>
  <c r="AY29" i="1"/>
  <c r="BA35" i="1"/>
  <c r="BA32" i="1"/>
  <c r="BB32" i="1" s="1"/>
  <c r="BA28" i="1"/>
  <c r="BB28" i="1" s="1"/>
  <c r="BC28" i="1" s="1"/>
  <c r="BA24" i="1"/>
  <c r="BB24" i="1" s="1"/>
  <c r="S24" i="1" s="1"/>
  <c r="BA19" i="1"/>
  <c r="BB19" i="1" s="1"/>
  <c r="BA30" i="1"/>
  <c r="BA27" i="1"/>
  <c r="BB27" i="1" s="1"/>
  <c r="BA23" i="1"/>
  <c r="BB23" i="1" s="1"/>
  <c r="BA18" i="1"/>
  <c r="BB18" i="1" s="1"/>
  <c r="S18" i="1" s="1"/>
  <c r="BA34" i="1"/>
  <c r="BB34" i="1" s="1"/>
  <c r="BA29" i="1"/>
  <c r="BA26" i="1"/>
  <c r="BB26" i="1" s="1"/>
  <c r="BC26" i="1" s="1"/>
  <c r="BA21" i="1"/>
  <c r="BB21" i="1" s="1"/>
  <c r="BA33" i="1"/>
  <c r="BB33" i="1" s="1"/>
  <c r="BA25" i="1"/>
  <c r="BB25" i="1" s="1"/>
  <c r="BA20" i="1"/>
  <c r="BB20" i="1" s="1"/>
  <c r="N20" i="1" s="1"/>
  <c r="AY30" i="1"/>
  <c r="BC23" i="1" l="1"/>
  <c r="X23" i="1"/>
  <c r="AH23" i="1"/>
  <c r="N23" i="1"/>
  <c r="I23" i="1"/>
  <c r="S23" i="1"/>
  <c r="AW23" i="1"/>
  <c r="AM23" i="1"/>
  <c r="AR23" i="1"/>
  <c r="AC23" i="1"/>
  <c r="BC25" i="1"/>
  <c r="AM25" i="1"/>
  <c r="X25" i="1"/>
  <c r="I25" i="1"/>
  <c r="N25" i="1"/>
  <c r="AC25" i="1"/>
  <c r="AH25" i="1"/>
  <c r="AR25" i="1"/>
  <c r="S25" i="1"/>
  <c r="AW25" i="1"/>
  <c r="BC27" i="1"/>
  <c r="I27" i="1"/>
  <c r="AH27" i="1"/>
  <c r="AC27" i="1"/>
  <c r="N27" i="1"/>
  <c r="AW27" i="1"/>
  <c r="S27" i="1"/>
  <c r="X27" i="1"/>
  <c r="AR27" i="1"/>
  <c r="AM27" i="1"/>
  <c r="BC33" i="1"/>
  <c r="X33" i="1"/>
  <c r="N33" i="1"/>
  <c r="AH33" i="1"/>
  <c r="AR33" i="1"/>
  <c r="AC33" i="1"/>
  <c r="S33" i="1"/>
  <c r="AW33" i="1"/>
  <c r="AM33" i="1"/>
  <c r="I33" i="1"/>
  <c r="BC34" i="1"/>
  <c r="AC34" i="1"/>
  <c r="AW34" i="1"/>
  <c r="I34" i="1"/>
  <c r="S34" i="1"/>
  <c r="AM34" i="1"/>
  <c r="AH34" i="1"/>
  <c r="X34" i="1"/>
  <c r="AR34" i="1"/>
  <c r="N34" i="1"/>
  <c r="AW32" i="1"/>
  <c r="I32" i="1"/>
  <c r="BC32" i="1"/>
  <c r="AM32" i="1"/>
  <c r="S32" i="1"/>
  <c r="AC32" i="1"/>
  <c r="AH32" i="1"/>
  <c r="X32" i="1"/>
  <c r="AR32" i="1"/>
  <c r="N32" i="1"/>
  <c r="BC21" i="1"/>
  <c r="AW21" i="1"/>
  <c r="I21" i="1"/>
  <c r="AC21" i="1"/>
  <c r="S21" i="1"/>
  <c r="AM21" i="1"/>
  <c r="AR19" i="1"/>
  <c r="X19" i="1"/>
  <c r="BC19" i="1"/>
  <c r="N19" i="1"/>
  <c r="AH19" i="1"/>
  <c r="BC30" i="1"/>
  <c r="AC30" i="1"/>
  <c r="AW30" i="1"/>
  <c r="I30" i="1"/>
  <c r="AM30" i="1"/>
  <c r="S30" i="1"/>
  <c r="AC19" i="1"/>
  <c r="I26" i="1"/>
  <c r="BB35" i="1"/>
  <c r="AH28" i="1"/>
  <c r="N21" i="1"/>
  <c r="BC18" i="1"/>
  <c r="BC17" i="1" s="1"/>
  <c r="AC18" i="1"/>
  <c r="BC20" i="1"/>
  <c r="X20" i="1"/>
  <c r="AR30" i="1"/>
  <c r="AW28" i="1"/>
  <c r="I24" i="1"/>
  <c r="AW20" i="1"/>
  <c r="S28" i="1"/>
  <c r="AC28" i="1"/>
  <c r="I20" i="1"/>
  <c r="N28" i="1"/>
  <c r="N30" i="1"/>
  <c r="AR28" i="1"/>
  <c r="X18" i="1"/>
  <c r="AM28" i="1"/>
  <c r="AR21" i="1"/>
  <c r="AW24" i="1"/>
  <c r="AR20" i="1"/>
  <c r="AM20" i="1"/>
  <c r="X26" i="1"/>
  <c r="AH20" i="1"/>
  <c r="AW18" i="1"/>
  <c r="AM26" i="1"/>
  <c r="S19" i="1"/>
  <c r="S17" i="1" s="1"/>
  <c r="AC20" i="1"/>
  <c r="X28" i="1"/>
  <c r="AH26" i="1"/>
  <c r="AH21" i="1"/>
  <c r="AM19" i="1"/>
  <c r="AH30" i="1"/>
  <c r="AR26" i="1"/>
  <c r="N24" i="1"/>
  <c r="AR18" i="1"/>
  <c r="AW19" i="1"/>
  <c r="I19" i="1"/>
  <c r="BC24" i="1"/>
  <c r="AM24" i="1"/>
  <c r="I28" i="1"/>
  <c r="S26" i="1"/>
  <c r="X24" i="1"/>
  <c r="X21" i="1"/>
  <c r="N18" i="1"/>
  <c r="N17" i="1" s="1"/>
  <c r="AC26" i="1"/>
  <c r="AH18" i="1"/>
  <c r="AH17" i="1" s="1"/>
  <c r="N26" i="1"/>
  <c r="AH24" i="1"/>
  <c r="S20" i="1"/>
  <c r="X30" i="1"/>
  <c r="AW26" i="1"/>
  <c r="AR24" i="1"/>
  <c r="BB29" i="1"/>
  <c r="I18" i="1"/>
  <c r="I17" i="1" s="1"/>
  <c r="AM18" i="1"/>
  <c r="AM17" i="1" s="1"/>
  <c r="AC24" i="1"/>
  <c r="BC29" i="1" l="1"/>
  <c r="S29" i="1"/>
  <c r="S22" i="1" s="1"/>
  <c r="AC29" i="1"/>
  <c r="AR29" i="1"/>
  <c r="N29" i="1"/>
  <c r="N22" i="1" s="1"/>
  <c r="AW29" i="1"/>
  <c r="AW22" i="1" s="1"/>
  <c r="AH29" i="1"/>
  <c r="AM29" i="1"/>
  <c r="X29" i="1"/>
  <c r="X22" i="1" s="1"/>
  <c r="I29" i="1"/>
  <c r="I22" i="1" s="1"/>
  <c r="AH22" i="1"/>
  <c r="AM22" i="1"/>
  <c r="AW17" i="1"/>
  <c r="X17" i="1"/>
  <c r="AC22" i="1"/>
  <c r="AR17" i="1"/>
  <c r="AC17" i="1"/>
  <c r="BC35" i="1"/>
  <c r="BC31" i="1" s="1"/>
  <c r="BC36" i="1" s="1"/>
  <c r="AR35" i="1"/>
  <c r="AR31" i="1" s="1"/>
  <c r="AR36" i="1" s="1"/>
  <c r="AH35" i="1"/>
  <c r="AH31" i="1" s="1"/>
  <c r="AH36" i="1" s="1"/>
  <c r="N35" i="1"/>
  <c r="N31" i="1" s="1"/>
  <c r="N36" i="1" s="1"/>
  <c r="X35" i="1"/>
  <c r="X31" i="1" s="1"/>
  <c r="X36" i="1" s="1"/>
  <c r="S35" i="1"/>
  <c r="S31" i="1" s="1"/>
  <c r="S36" i="1" s="1"/>
  <c r="I35" i="1"/>
  <c r="I31" i="1" s="1"/>
  <c r="I36" i="1" s="1"/>
  <c r="AW35" i="1"/>
  <c r="AW31" i="1" s="1"/>
  <c r="AW36" i="1" s="1"/>
  <c r="AC35" i="1"/>
  <c r="AM35" i="1"/>
  <c r="AM31" i="1" s="1"/>
  <c r="AM36" i="1" s="1"/>
  <c r="AC31" i="1"/>
  <c r="AC36" i="1" s="1"/>
  <c r="AR22" i="1"/>
  <c r="BC22" i="1"/>
</calcChain>
</file>

<file path=xl/sharedStrings.xml><?xml version="1.0" encoding="utf-8"?>
<sst xmlns="http://schemas.openxmlformats.org/spreadsheetml/2006/main" count="251" uniqueCount="141">
  <si>
    <t>ORÇAMENTO REFERENCIAL E CRONOGRAMA FÍSICO-FINANCEIRO</t>
  </si>
  <si>
    <t>OBJETO: SUPERVISÃO DOS SERVIÇOS E OBRAS DE DRAGAGEM E ATERRO HIDRÁULICO COM TERRAPLANAGEM PARA O PREENCHIMENTO ARTIFICIAL COM AREIA, NA PRAIA CENTRAL DE BALNEÁRIO CAMBORIÚ</t>
  </si>
  <si>
    <t>DATA: 03/2021</t>
  </si>
  <si>
    <t>CRONOGRAMA DA OBRA</t>
  </si>
  <si>
    <t>MÊS 01</t>
  </si>
  <si>
    <t>MÊS 02 (AO 08)</t>
  </si>
  <si>
    <t>MÊS 03</t>
  </si>
  <si>
    <t>MÊS 04</t>
  </si>
  <si>
    <t>MÊS 05</t>
  </si>
  <si>
    <t>MÊS 06</t>
  </si>
  <si>
    <t>MÊS 07</t>
  </si>
  <si>
    <t>MÊS 08</t>
  </si>
  <si>
    <t>MÊS 09</t>
  </si>
  <si>
    <t>PLANILHA RESUMO</t>
  </si>
  <si>
    <t>Mobilização</t>
  </si>
  <si>
    <t>Durante a obra</t>
  </si>
  <si>
    <t>Desmobilização</t>
  </si>
  <si>
    <t>ITEM</t>
  </si>
  <si>
    <t>DESCRIÇÃO</t>
  </si>
  <si>
    <t>UNID.</t>
  </si>
  <si>
    <t>COMENTÁRIOS E OBSERVAÇÕES</t>
  </si>
  <si>
    <t>Qtde</t>
  </si>
  <si>
    <t>Coef.</t>
  </si>
  <si>
    <t>Total Mês</t>
  </si>
  <si>
    <t>Custo Mês</t>
  </si>
  <si>
    <t>QTDE. TOTAL</t>
  </si>
  <si>
    <t>CUSTO UNIT. R$ SEM BDI</t>
  </si>
  <si>
    <t>BDI %</t>
  </si>
  <si>
    <t>PREÇO UNIT. COM BDI R$</t>
  </si>
  <si>
    <t>VALOR TOTAL (R$)</t>
  </si>
  <si>
    <t>REFERÊNCIA DE PREÇO</t>
  </si>
  <si>
    <t>INSTALAÇÃO DE ESCRITÓRIO DE SUPERVISÃO DE OBRAS</t>
  </si>
  <si>
    <t> </t>
  </si>
  <si>
    <t>SUBTOTAL DO ITEM</t>
  </si>
  <si>
    <t>1.1</t>
  </si>
  <si>
    <t>ESCRITÓRIO LOCAL</t>
  </si>
  <si>
    <t>mês</t>
  </si>
  <si>
    <t>LOCAÇÃO E MANUTENÇÃO DE ESCRITÓRIO EM PONTO FIXO NO BAIRRO CENTRO DE BALNEÁRIO CAMBORIÚ</t>
  </si>
  <si>
    <t>P8951 - Nova Tabela de Consultoria - Resolução 11/2020 - DNIT - ABRIL/2020 - INCLUSA VARIAÇÃO DO IGP-M DE 01/04/2020 PARA 28/12/2020 NO PERCENTUAL DE 19,9467%</t>
  </si>
  <si>
    <t>1.2</t>
  </si>
  <si>
    <t>MOBILIÁRIO ESCRITÓRIO</t>
  </si>
  <si>
    <t>CUSTOS DE ESCRITÓRIO PARA GERAÇÃO DE DOCUMENTOS, ELABORAÇÃO DE MAPAS, IMPRESSÃO DE RELATÓRIOS, ATIVIDADES TÉCNICAS E ADMINISTRATIVAS</t>
  </si>
  <si>
    <t>P8953 - Nova Tabela de Consultoria - Resolução 11/2020 - DNIT - ABRIL/2020 - INCLUSA VARIAÇÃO DO IGP-M DE 01/04/2020 PARA 28/12/2020 NO PERCENTUAL DE 19,9467%</t>
  </si>
  <si>
    <t>1.3</t>
  </si>
  <si>
    <t>CUSTOS DIVERSOS ESCRITÓRIO (TELEFONIA, SERVIÇOS GRÁFICOS, ETC)</t>
  </si>
  <si>
    <t>P8959 - Nova Tabela de Consultoria - Resolução 11/2020 - DNIT - ABRIL/2020 - INCLUSA VARIAÇÃO DO IGP-M DE 01/04/2020 PARA 28/12/2020 NO PERCENTUAL DE 19,9467%</t>
  </si>
  <si>
    <t>1.4</t>
  </si>
  <si>
    <t>VEÍCULO  71 A 115 CV – Abastecido e tripulado</t>
  </si>
  <si>
    <t>VEÍCULO DE SUPORTE PARA AS DIVERSAS EQUIPES DA SUPERVISÃO DA OBRA</t>
  </si>
  <si>
    <t>E8891 - Nova Tabela de Consultoria - Resolução 11/2020 - DNIT - ABRIL/2020 - INCLUSA VARIAÇÃO DO IGP-M DE 01/04/2020 PARA 28/12/2020 NO PERCENTUAL DE 19,9467%</t>
  </si>
  <si>
    <t>TOPOBATIMETRIA</t>
  </si>
  <si>
    <t>2.1</t>
  </si>
  <si>
    <t>HIDRÓGRAFO (1 Técnicos em Batimetria)</t>
  </si>
  <si>
    <t>PROFISSIONAL COM EXPERIÊNCIA DE BATIMETRIA PARA REALIZAR E COORDENAR OS TRABALHOS EM CAMPO (MAR) E NO ESCRITÓRIO REFERENTE Á BATIMETRIAS MULTIFEIXE E MONOFEIXE</t>
  </si>
  <si>
    <t>P8117 - Nova Tabela de Consultoria - Resolução 11/2020 - DNIT - ABRIL/2020 - INCLUSA VARIAÇÃO DO IGP-M DE 01/04/2020 PARA 28/12/2020 NO PERCENTUAL DE 19,9467%</t>
  </si>
  <si>
    <t>2.2</t>
  </si>
  <si>
    <t>TOPÓGRAFO</t>
  </si>
  <si>
    <t>PROFISSIONAL COM EXPERIÊNCIA DE TOPOGRAFIA PARA REALIZAR OS TRABALHOS EM CAMPO (TERRA) E NO ESCRITÓRIO REFERENTE À TOPOGRAFIA EM TODAS AS ETAPAS DA OBRA</t>
  </si>
  <si>
    <t>P8163 - Nova Tabela de Consultoria - Resolução 11/2020 - DNIT - ABRIL/2020 - INCLUSA VARIAÇÃO DO IGP-M DE 01/04/2020 PARA 28/12/2020 NO PERCENTUAL DE 19,9467%</t>
  </si>
  <si>
    <t>2.3</t>
  </si>
  <si>
    <t>AUXILIAR DE TOPOGRAFIA</t>
  </si>
  <si>
    <t>PROFISSIONAL QUE AUXILIARÁ A REALIZAÇÃO DAS ATIVIDADES DE TOPOGRAFIA E BATIMETRIA</t>
  </si>
  <si>
    <t>P8028 - Nova Tabela de Consultoria - Resolução 11/2020 - DNIT - ABRIL/2020 - INCLUSA VARIAÇÃO DO IGP-M DE 01/04/2020 PARA 28/12/2020 NO PERCENTUAL DE 19,9467%</t>
  </si>
  <si>
    <t>2.4</t>
  </si>
  <si>
    <t>CONJUNTO EQUIPAMENTOS DE BATIMETRIA MULTIFEIXE</t>
  </si>
  <si>
    <t>EQUIPAMENTO DE BATIMETRIA MULTIFEIXE, SERÁ UTILIZADO PARA LEVANTAMENTO PRÉVIO E POSTERIOR DA EXECUÇÃO DA OBRA</t>
  </si>
  <si>
    <t>E9673 - DNIT - SICRO - SC - Julho/2020 - CONSIDERADO 220 HORAS DE CUSTO HORÁRIO PRODUTIVO PARA REPRESENTAÇÃO DO CUSTO DE LOCAÇÃO E/OU DEPRECIAÇÃO DESTE EQUIPAMENTO - INCLUSA VARIAÇÃO DO IGP-M DE 01/07/2020 PARA 28/12/2020 NO PERCENTUAL DE 16,8398%</t>
  </si>
  <si>
    <t>2.5</t>
  </si>
  <si>
    <t>CONJUNTO DE EQUIPAMENTOS DE BATIMETRIA MONOFEIXE</t>
  </si>
  <si>
    <t>EQUIPAMENTO DE BATIMETRIA MONOFEIXE, SERÁ UTILIZADO PARA LEVANTAMENTOS DE ACOMPANHAMENTO/DURANTE A OBRA</t>
  </si>
  <si>
    <t>E9539 - DNIT - SICRO - SC - Julho/2020 - CONSIDERADO 220 HORAS DE CUSTO HORÁRIO PRODUTIVO PARA REPRESENTAÇÃO DO CUSTO DE LOCAÇÃO E/OU DEPRECIAÇÃO DESTE EQUIPAMENTO - INCLUSA VARIAÇÃO DO IGP-M DE 01/07/2020 PARA 28/12/2020 NO PERCENTUAL DE 16,8398%</t>
  </si>
  <si>
    <t>2.6</t>
  </si>
  <si>
    <t>CONJUNTO EQUIPAMENTOS DE TOPOGRAFIA</t>
  </si>
  <si>
    <t>EQUIPAMENTOS DE TOPOGRAFIA QUE SERÃO UTILIZADOS ANTES, DURANTE E POSTERIORMENTE A OBRA</t>
  </si>
  <si>
    <t>B8958 - Nova Tabela de Consultoria - Resolução 11/2020 - DNIT - ABRIL/2020 - INCLUSA VARIAÇÃO DO IGP-M DE 01/04/2020 PARA 28/12/2020 NO PERCENTUAL DE 19,9467%</t>
  </si>
  <si>
    <t>2.7</t>
  </si>
  <si>
    <t>EMBARCAÇÃO PARA BATIMETRIA MULTIFEIXE - 120 Hp - Tripulada e Abastecida</t>
  </si>
  <si>
    <t>EMBARCAÇÃO UTILIZADA PARA LEVANTAMENTOS BATIMÉTRICOS MULTIFEIXE.</t>
  </si>
  <si>
    <t>Composição própria 01</t>
  </si>
  <si>
    <t>2.8</t>
  </si>
  <si>
    <t>LANCHA DE APOIO 40Hp PARA TOBATIMETRIA MONOFEIXE - Tripulada e Abastecida</t>
  </si>
  <si>
    <t>EMBARCAÇÃO UTILIZADA PARA LEVANTAMENTOS BATIMÉTRICOS MONOFEIXE E ACOMPANHAMENTO DA EXECUÇÃO DA OBRA NA NÁREA PRÓXIMA DA ENSEADA</t>
  </si>
  <si>
    <t>E9539 - DNIT - SICRO - SC - Julho/2020 - CONSIDERADO 110 HORAS DE CUSTO HORÁRIO PRODUTIVO E 110 HORAS DE CUSTO HORÁRIO IMPRODUTIVO PARA REPRESENTAÇÃO DO CUSTO DE LOCAÇÃO E/OU DEPRECIAÇÃO DESTE EQUIPAMENTO - INCLUSA VARIAÇÃO DO IGP-M DE 01/07/2020 PARA 28/12/2020 NO PERCENTUAL DE 16,8398%</t>
  </si>
  <si>
    <t>ELABORAÇÃO DE RELATÓRIOS DE ACOMPANHAMENTO</t>
  </si>
  <si>
    <t>3.1</t>
  </si>
  <si>
    <t>ENGENHEIRO/PROFISSIONAL PLENO - COORDENADOR DA SUPERVISÃO</t>
  </si>
  <si>
    <t>PROFISSIONAL RESPONSÁVEL PELA SUPERVISÃO DE MANEIRA COMPLETA, COM EXPERIÊNCIA NO ASSUNTO. RESPONSÁVEL PELA ELABORAÇÃO DE TODOS OS RELATÓRIOS E REGISTROS ENCAMINHADOS PARA A MUNICIPALIDADE</t>
  </si>
  <si>
    <t>P8066 - Nova Tabela de Consultoria - Resolução 11/2020 - DNIT - ABRIL/2020 - INCLUSA VARIAÇÃO DO IGP-M DE 01/04/2020 PARA 28/12/2020 NO PERCENTUAL DE 19,9467%</t>
  </si>
  <si>
    <t>3.2</t>
  </si>
  <si>
    <t>AUXILIAR ESCRITÓRIO/CAMPO/ADMINISTRATIVO</t>
  </si>
  <si>
    <t>PROFISSIONAL QUE AUXILIARÁ NA ELABORAÇÃO DE RELATÓRIOS, ARQUIVAMENTO DE INFORMAÇÕES, DESPACHO DE REUNIÕES E DEMAIS ATIVIDADES AUXILIARES DE ESCRITÓRIO</t>
  </si>
  <si>
    <t>P8026 - Nova Tabela de Consultoria - Resolução 11/2020 - DNIT - ABRIL/2020 - INCLUSA VARIAÇÃO DO IGP-M DE 01/04/2020 PARA 28/12/2020 NO PERCENTUAL DE 19,9467%</t>
  </si>
  <si>
    <t>3.3</t>
  </si>
  <si>
    <t>OBSERVADOR DE BORDO (3 técnicos/mês – a bordo durante 24h/dia )</t>
  </si>
  <si>
    <t>PROFISSIONAIS RESPONSÁVEIS PELA VISTORIA DE BORDO DA OPERAÇÃO DE DRAGAGEM, BEM COMO RELAÇÃO DE QUANTITATIVOS DE MATERIAIS DRAGADOS EM MAR</t>
  </si>
  <si>
    <t>P8025 - Nova Tabela de Consultoria - Resolução 11/2020 - DNIT - ABRIL/2020 - INCLUSA VARIAÇÃO DO IGP-M DE 01/04/2020 PARA 28/12/2020 NO PERCENTUAL DE 19,9467%</t>
  </si>
  <si>
    <t>3.4</t>
  </si>
  <si>
    <t>EMBARCAÇÃO DE APOIO - TRANSPORTE OBSERVADORES E MANUTENÇÃO DE EQUIPAMENTOS OCEANOGRÁFICOS - 120 Hp - Tripulada e Abastecida</t>
  </si>
  <si>
    <t>EMBARCAÇÃO PARA DESLOCAMENTO DE EQUIPE DE SUPERVISÃO DA CONTRATADA E DA FISCALIZAÇÃO DA PREFEITURA ATÉ A ÁREA DE JAZIDA. DEVIDO À JAZIDA ESTAR LOCALIZADA À 15 KM DA ENSEADA, NECESSÁRIA EMBARCAÇÃO DE MAIOR PORTE</t>
  </si>
  <si>
    <t>Composição própria 01 – 12/02/2019</t>
  </si>
  <si>
    <t>TOTAL (R$)</t>
  </si>
  <si>
    <t>TOTAL MÊS (R$)</t>
  </si>
  <si>
    <t>COMPOSIÇÃO UNITÁRIA</t>
  </si>
  <si>
    <t>DATA: 03/2020</t>
  </si>
  <si>
    <t>COMP 01</t>
  </si>
  <si>
    <t>CÓDIGO</t>
  </si>
  <si>
    <t>DESCRIÇÃO DA COMPOSIÇÃO</t>
  </si>
  <si>
    <t>UNID</t>
  </si>
  <si>
    <t>QUANTIDADE</t>
  </si>
  <si>
    <t>CUSTO UNIT.</t>
  </si>
  <si>
    <t>CUSTO UNIT. REAJUSTADO P/ JAN/2020</t>
  </si>
  <si>
    <t>CUSTO TOTAL</t>
  </si>
  <si>
    <t>Embarcação de apoio, 23 pés, 120hp, tripulada e abastecida</t>
  </si>
  <si>
    <t>SEMAN – PMBC – Termo 005/2019-FUNDEMA – Embarcação do tipo lancha, motor com potência entre 120 Hp e 200 Hp, comprimento entre 07 metros e 10 metros, capacidade para no mínimo 8 pessoas sentadas, equipada com capota removível. Valor ajustado considerando o IGP-M entre os dias 22/11/2019 e 28/12/2020 no total de 24,8908%</t>
  </si>
  <si>
    <t>unid.</t>
  </si>
  <si>
    <t>Combustível do tipo gasolina (consumo considerado de 17,5 litros/hora, conforme indicação do fornecedor), estimativa de utilização de 8 horas/dia – 30 dias/mês) – Referência de preço: www.globalpetrolprices.com/brazil, acessado em  28/12/2020.</t>
  </si>
  <si>
    <t>litros</t>
  </si>
  <si>
    <t>CÁLCULO DAS BONIFICAÇÕES E DESPESAS INDIRETAS (BDI)</t>
  </si>
  <si>
    <t>BDI INTEGRAL</t>
  </si>
  <si>
    <t>SÍMBOLO</t>
  </si>
  <si>
    <t>COMPOSIÇÃO DO BDI</t>
  </si>
  <si>
    <t>PERCENTUAIS (%)</t>
  </si>
  <si>
    <t>Fórmula de Cálculo do BDI</t>
  </si>
  <si>
    <t>L</t>
  </si>
  <si>
    <t>Lucro</t>
  </si>
  <si>
    <t>AC</t>
  </si>
  <si>
    <t>Administração Central</t>
  </si>
  <si>
    <t>DF</t>
  </si>
  <si>
    <t>Despesas Financeiras</t>
  </si>
  <si>
    <t>I</t>
  </si>
  <si>
    <t>ISS + PIS + COFINS + CPRB</t>
  </si>
  <si>
    <t>Fonte: Orientações para Elaboração de Planilhas Orçamentárias de Obras Públicas / Tribunal de Contas da União, Coordenação-Geral de Controle Externo da Área de Infraestrutura e da Região Sudeste. - Brasília : TCU, 2014. 145 p. : il.</t>
  </si>
  <si>
    <t>ISS (2,5% x 49% referente ao % de M.O do contrato).</t>
  </si>
  <si>
    <t>PIS</t>
  </si>
  <si>
    <t>COFINS</t>
  </si>
  <si>
    <t>CPRB</t>
  </si>
  <si>
    <t>R</t>
  </si>
  <si>
    <t>Risco</t>
  </si>
  <si>
    <t>S</t>
  </si>
  <si>
    <t>Seguro/Garantia</t>
  </si>
  <si>
    <t>BDI INTEGRAL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</si>
</sst>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R$-416]&quot; &quot;#,##0.00;[Red]&quot;-&quot;[$R$-416]&quot; &quot;#,##0.00"/>
    <numFmt numFmtId="165" formatCode="[$R$-416]&quot; &quot;#,##0.00;[Red][$R$-416]&quot; &quot;#,##0.00"/>
    <numFmt numFmtId="166" formatCode="0.000"/>
  </numFmts>
  <fonts count="31">
    <font>
      <sz val="11"/>
      <color rgb="FF000000"/>
      <name val="Liberation Sans1"/>
    </font>
    <font>
      <sz val="11"/>
      <color rgb="FF000000"/>
      <name val="Liberation Sans1"/>
    </font>
    <font>
      <b/>
      <sz val="10"/>
      <color rgb="FF000000"/>
      <name val="Liberation Sans1"/>
    </font>
    <font>
      <sz val="10"/>
      <color rgb="FFFFFFFF"/>
      <name val="Liberation Sans1"/>
    </font>
    <font>
      <sz val="10"/>
      <color rgb="FFCC0000"/>
      <name val="Liberation Sans1"/>
    </font>
    <font>
      <b/>
      <sz val="10"/>
      <color rgb="FFFFFFFF"/>
      <name val="Liberation Sans1"/>
    </font>
    <font>
      <sz val="10"/>
      <color rgb="FF000000"/>
      <name val="Arial11"/>
    </font>
    <font>
      <i/>
      <sz val="10"/>
      <color rgb="FF808080"/>
      <name val="Liberation Sans1"/>
    </font>
    <font>
      <sz val="10"/>
      <color rgb="FF006600"/>
      <name val="Liberation Sans1"/>
    </font>
    <font>
      <b/>
      <sz val="24"/>
      <color rgb="FF000000"/>
      <name val="Liberation Sans1"/>
    </font>
    <font>
      <sz val="18"/>
      <color rgb="FF000000"/>
      <name val="Liberation Sans1"/>
    </font>
    <font>
      <sz val="12"/>
      <color rgb="FF000000"/>
      <name val="Liberation Sans1"/>
    </font>
    <font>
      <u/>
      <sz val="10"/>
      <color rgb="FF0000EE"/>
      <name val="Liberation Sans1"/>
    </font>
    <font>
      <sz val="10"/>
      <color rgb="FF996600"/>
      <name val="Liberation Sans1"/>
    </font>
    <font>
      <sz val="10"/>
      <color rgb="FF333333"/>
      <name val="Liberation Sans1"/>
    </font>
    <font>
      <b/>
      <i/>
      <u/>
      <sz val="10"/>
      <color rgb="FF000000"/>
      <name val="Liberation Sans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4"/>
      <color rgb="FF000000"/>
      <name val="Arial"/>
      <family val="2"/>
    </font>
    <font>
      <sz val="8"/>
      <color rgb="FF000000"/>
      <name val="Calibri"/>
      <family val="2"/>
    </font>
    <font>
      <b/>
      <sz val="13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Calibri"/>
      <family val="2"/>
    </font>
    <font>
      <sz val="10"/>
      <color rgb="FF000000"/>
      <name val="Calibri1"/>
    </font>
    <font>
      <b/>
      <sz val="10"/>
      <color rgb="FF000000"/>
      <name val="Calibri1"/>
    </font>
    <font>
      <u/>
      <sz val="11"/>
      <color rgb="FF000000"/>
      <name val="Arial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FBFBF"/>
        <bgColor rgb="FFBFBFBF"/>
      </patternFill>
    </fill>
    <fill>
      <patternFill patternType="solid">
        <fgColor rgb="FF8EA9DB"/>
        <bgColor rgb="FF8EA9DB"/>
      </patternFill>
    </fill>
    <fill>
      <patternFill patternType="solid">
        <fgColor rgb="FFA9D08E"/>
        <bgColor rgb="FFA9D08E"/>
      </patternFill>
    </fill>
    <fill>
      <patternFill patternType="solid">
        <fgColor rgb="FFF4B084"/>
        <bgColor rgb="FFF4B084"/>
      </patternFill>
    </fill>
    <fill>
      <patternFill patternType="solid">
        <fgColor rgb="FF33CCCC"/>
        <bgColor rgb="FF33CCCC"/>
      </patternFill>
    </fill>
    <fill>
      <patternFill patternType="solid">
        <fgColor rgb="FFCCCCCC"/>
        <bgColor rgb="FFCCCCCC"/>
      </patternFill>
    </fill>
    <fill>
      <patternFill patternType="solid">
        <fgColor rgb="FFB4C6E7"/>
        <bgColor rgb="FFB4C6E7"/>
      </patternFill>
    </fill>
    <fill>
      <patternFill patternType="solid">
        <fgColor rgb="FFE2EFDA"/>
        <bgColor rgb="FFE2EFDA"/>
      </patternFill>
    </fill>
    <fill>
      <patternFill patternType="solid">
        <fgColor rgb="FFFCE4D6"/>
        <bgColor rgb="FFFCE4D6"/>
      </patternFill>
    </fill>
    <fill>
      <patternFill patternType="solid">
        <fgColor rgb="FFD9D9D9"/>
        <bgColor rgb="FFD9D9D9"/>
      </patternFill>
    </fill>
    <fill>
      <patternFill patternType="solid">
        <fgColor rgb="FF00AAAD"/>
        <bgColor rgb="FF00AAAD"/>
      </patternFill>
    </fill>
    <fill>
      <patternFill patternType="solid">
        <fgColor rgb="FFEEEEEE"/>
        <bgColor rgb="FFEEEEEE"/>
      </patternFill>
    </fill>
    <fill>
      <patternFill patternType="solid">
        <fgColor rgb="FFFFFFFF"/>
        <bgColor rgb="FFFFFFFF"/>
      </patternFill>
    </fill>
    <fill>
      <patternFill patternType="solid">
        <fgColor rgb="FFB2B2B2"/>
        <bgColor rgb="FFB2B2B2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0" borderId="0"/>
    <xf numFmtId="0" fontId="8" fillId="7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8" borderId="0"/>
    <xf numFmtId="0" fontId="14" fillId="8" borderId="1"/>
    <xf numFmtId="0" fontId="15" fillId="0" borderId="0"/>
    <xf numFmtId="0" fontId="1" fillId="0" borderId="0"/>
    <xf numFmtId="0" fontId="1" fillId="0" borderId="0"/>
    <xf numFmtId="0" fontId="4" fillId="0" borderId="0"/>
  </cellStyleXfs>
  <cellXfs count="156">
    <xf numFmtId="0" fontId="0" fillId="0" borderId="0" xfId="0"/>
    <xf numFmtId="0" fontId="0" fillId="0" borderId="0" xfId="0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 applyAlignment="1" applyProtection="1">
      <alignment horizontal="center" vertical="center" wrapText="1"/>
    </xf>
    <xf numFmtId="0" fontId="19" fillId="0" borderId="0" xfId="0" applyFont="1" applyFill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10" fontId="20" fillId="0" borderId="0" xfId="0" applyNumberFormat="1" applyFont="1" applyAlignment="1">
      <alignment horizontal="center" vertical="center" wrapText="1"/>
    </xf>
    <xf numFmtId="0" fontId="21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164" fontId="20" fillId="0" borderId="0" xfId="0" applyNumberFormat="1" applyFont="1" applyAlignment="1">
      <alignment horizontal="center" vertical="center" wrapText="1"/>
    </xf>
    <xf numFmtId="164" fontId="25" fillId="0" borderId="0" xfId="0" applyNumberFormat="1" applyFont="1" applyAlignment="1">
      <alignment horizontal="center" vertical="center" wrapText="1"/>
    </xf>
    <xf numFmtId="0" fontId="25" fillId="10" borderId="2" xfId="0" applyFont="1" applyFill="1" applyBorder="1" applyAlignment="1">
      <alignment horizontal="center" vertical="center" wrapText="1"/>
    </xf>
    <xf numFmtId="0" fontId="25" fillId="11" borderId="2" xfId="0" applyFont="1" applyFill="1" applyBorder="1" applyAlignment="1">
      <alignment horizontal="center" vertical="center" wrapText="1"/>
    </xf>
    <xf numFmtId="0" fontId="25" fillId="12" borderId="2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13" borderId="2" xfId="0" applyFont="1" applyFill="1" applyBorder="1" applyAlignment="1">
      <alignment horizontal="center" vertical="center" wrapText="1"/>
    </xf>
    <xf numFmtId="0" fontId="25" fillId="13" borderId="3" xfId="0" applyFont="1" applyFill="1" applyBorder="1" applyAlignment="1">
      <alignment horizontal="center" vertical="center" wrapText="1"/>
    </xf>
    <xf numFmtId="10" fontId="25" fillId="10" borderId="2" xfId="0" applyNumberFormat="1" applyFont="1" applyFill="1" applyBorder="1" applyAlignment="1">
      <alignment horizontal="center" vertical="center" wrapText="1"/>
    </xf>
    <xf numFmtId="0" fontId="25" fillId="10" borderId="3" xfId="0" applyFont="1" applyFill="1" applyBorder="1" applyAlignment="1">
      <alignment horizontal="center" vertical="center" wrapText="1"/>
    </xf>
    <xf numFmtId="0" fontId="25" fillId="11" borderId="4" xfId="0" applyFont="1" applyFill="1" applyBorder="1" applyAlignment="1">
      <alignment horizontal="center" vertical="center" wrapText="1"/>
    </xf>
    <xf numFmtId="10" fontId="25" fillId="11" borderId="2" xfId="0" applyNumberFormat="1" applyFont="1" applyFill="1" applyBorder="1" applyAlignment="1">
      <alignment horizontal="center" vertical="center" wrapText="1"/>
    </xf>
    <xf numFmtId="10" fontId="25" fillId="12" borderId="2" xfId="0" applyNumberFormat="1" applyFont="1" applyFill="1" applyBorder="1" applyAlignment="1">
      <alignment horizontal="center" vertical="center" wrapText="1"/>
    </xf>
    <xf numFmtId="164" fontId="25" fillId="13" borderId="2" xfId="0" applyNumberFormat="1" applyFont="1" applyFill="1" applyBorder="1" applyAlignment="1">
      <alignment horizontal="center" vertical="center" wrapText="1"/>
    </xf>
    <xf numFmtId="10" fontId="25" fillId="13" borderId="2" xfId="0" applyNumberFormat="1" applyFont="1" applyFill="1" applyBorder="1" applyAlignment="1">
      <alignment horizontal="center" vertical="center" wrapText="1"/>
    </xf>
    <xf numFmtId="0" fontId="25" fillId="13" borderId="5" xfId="0" applyFont="1" applyFill="1" applyBorder="1" applyAlignment="1">
      <alignment horizontal="center" vertical="center" wrapText="1"/>
    </xf>
    <xf numFmtId="0" fontId="25" fillId="14" borderId="2" xfId="0" applyFont="1" applyFill="1" applyBorder="1" applyAlignment="1">
      <alignment horizontal="center" vertical="center" wrapText="1"/>
    </xf>
    <xf numFmtId="0" fontId="20" fillId="14" borderId="2" xfId="0" applyFont="1" applyFill="1" applyBorder="1" applyAlignment="1">
      <alignment horizontal="center" vertical="center" wrapText="1"/>
    </xf>
    <xf numFmtId="164" fontId="20" fillId="14" borderId="6" xfId="0" applyNumberFormat="1" applyFont="1" applyFill="1" applyBorder="1" applyAlignment="1">
      <alignment horizontal="center" vertical="center" wrapText="1"/>
    </xf>
    <xf numFmtId="165" fontId="20" fillId="14" borderId="2" xfId="0" applyNumberFormat="1" applyFont="1" applyFill="1" applyBorder="1" applyAlignment="1">
      <alignment horizontal="center" vertical="center" wrapText="1"/>
    </xf>
    <xf numFmtId="165" fontId="20" fillId="14" borderId="7" xfId="0" applyNumberFormat="1" applyFont="1" applyFill="1" applyBorder="1" applyAlignment="1">
      <alignment horizontal="center" vertical="center" wrapText="1"/>
    </xf>
    <xf numFmtId="164" fontId="20" fillId="14" borderId="2" xfId="0" applyNumberFormat="1" applyFont="1" applyFill="1" applyBorder="1" applyAlignment="1">
      <alignment horizontal="center" vertical="center" wrapText="1"/>
    </xf>
    <xf numFmtId="10" fontId="20" fillId="14" borderId="2" xfId="0" applyNumberFormat="1" applyFont="1" applyFill="1" applyBorder="1" applyAlignment="1">
      <alignment horizontal="center" vertical="center" wrapText="1"/>
    </xf>
    <xf numFmtId="164" fontId="25" fillId="14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15" borderId="2" xfId="0" applyFont="1" applyFill="1" applyBorder="1" applyAlignment="1">
      <alignment horizontal="center" vertical="center" wrapText="1"/>
    </xf>
    <xf numFmtId="9" fontId="20" fillId="15" borderId="2" xfId="0" applyNumberFormat="1" applyFont="1" applyFill="1" applyBorder="1" applyAlignment="1">
      <alignment horizontal="center" vertical="center" wrapText="1"/>
    </xf>
    <xf numFmtId="0" fontId="20" fillId="15" borderId="3" xfId="0" applyFont="1" applyFill="1" applyBorder="1" applyAlignment="1">
      <alignment horizontal="center" vertical="center" wrapText="1"/>
    </xf>
    <xf numFmtId="165" fontId="20" fillId="15" borderId="2" xfId="0" applyNumberFormat="1" applyFont="1" applyFill="1" applyBorder="1" applyAlignment="1">
      <alignment horizontal="center" vertical="center" wrapText="1"/>
    </xf>
    <xf numFmtId="0" fontId="20" fillId="16" borderId="2" xfId="0" applyFont="1" applyFill="1" applyBorder="1" applyAlignment="1">
      <alignment horizontal="center" vertical="center" wrapText="1"/>
    </xf>
    <xf numFmtId="9" fontId="20" fillId="16" borderId="2" xfId="0" applyNumberFormat="1" applyFont="1" applyFill="1" applyBorder="1" applyAlignment="1">
      <alignment horizontal="center" vertical="center" wrapText="1"/>
    </xf>
    <xf numFmtId="165" fontId="20" fillId="16" borderId="2" xfId="0" applyNumberFormat="1" applyFont="1" applyFill="1" applyBorder="1" applyAlignment="1">
      <alignment horizontal="center" vertical="center" wrapText="1"/>
    </xf>
    <xf numFmtId="0" fontId="20" fillId="17" borderId="2" xfId="0" applyFont="1" applyFill="1" applyBorder="1" applyAlignment="1">
      <alignment horizontal="center" vertical="center" wrapText="1"/>
    </xf>
    <xf numFmtId="9" fontId="20" fillId="17" borderId="2" xfId="0" applyNumberFormat="1" applyFont="1" applyFill="1" applyBorder="1" applyAlignment="1">
      <alignment horizontal="center" vertical="center" wrapText="1"/>
    </xf>
    <xf numFmtId="165" fontId="20" fillId="17" borderId="2" xfId="0" applyNumberFormat="1" applyFont="1" applyFill="1" applyBorder="1" applyAlignment="1">
      <alignment horizontal="center" vertical="center" wrapText="1"/>
    </xf>
    <xf numFmtId="164" fontId="20" fillId="0" borderId="2" xfId="0" applyNumberFormat="1" applyFont="1" applyFill="1" applyBorder="1" applyAlignment="1">
      <alignment horizontal="center" vertical="center" wrapText="1"/>
    </xf>
    <xf numFmtId="10" fontId="20" fillId="0" borderId="2" xfId="0" applyNumberFormat="1" applyFont="1" applyFill="1" applyBorder="1" applyAlignment="1">
      <alignment horizontal="center" vertical="center" wrapText="1"/>
    </xf>
    <xf numFmtId="164" fontId="25" fillId="0" borderId="2" xfId="0" applyNumberFormat="1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165" fontId="20" fillId="14" borderId="8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5" fillId="18" borderId="2" xfId="0" applyFont="1" applyFill="1" applyBorder="1" applyAlignment="1">
      <alignment horizontal="center" vertical="center" wrapText="1"/>
    </xf>
    <xf numFmtId="165" fontId="25" fillId="18" borderId="2" xfId="0" applyNumberFormat="1" applyFont="1" applyFill="1" applyBorder="1" applyAlignment="1">
      <alignment horizontal="center" vertical="center"/>
    </xf>
    <xf numFmtId="164" fontId="25" fillId="18" borderId="2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5" fontId="20" fillId="0" borderId="0" xfId="0" applyNumberFormat="1" applyFont="1" applyAlignment="1">
      <alignment horizontal="center" vertical="center" wrapText="1"/>
    </xf>
    <xf numFmtId="0" fontId="0" fillId="0" borderId="0" xfId="0" applyFill="1"/>
    <xf numFmtId="0" fontId="0" fillId="0" borderId="0" xfId="0" applyFill="1"/>
    <xf numFmtId="0" fontId="21" fillId="0" borderId="0" xfId="0" applyFont="1" applyFill="1" applyAlignment="1">
      <alignment vertical="center" wrapText="1"/>
    </xf>
    <xf numFmtId="0" fontId="25" fillId="9" borderId="2" xfId="0" applyFont="1" applyFill="1" applyBorder="1" applyAlignment="1">
      <alignment horizontal="center" vertical="center" wrapText="1"/>
    </xf>
    <xf numFmtId="0" fontId="25" fillId="10" borderId="2" xfId="0" applyFont="1" applyFill="1" applyBorder="1" applyAlignment="1">
      <alignment horizontal="center" vertical="center" wrapText="1"/>
    </xf>
    <xf numFmtId="0" fontId="25" fillId="11" borderId="2" xfId="0" applyFont="1" applyFill="1" applyBorder="1" applyAlignment="1">
      <alignment horizontal="center" vertical="center" wrapText="1"/>
    </xf>
    <xf numFmtId="0" fontId="25" fillId="12" borderId="2" xfId="0" applyFont="1" applyFill="1" applyBorder="1" applyAlignment="1">
      <alignment horizontal="center" vertical="center" wrapText="1"/>
    </xf>
    <xf numFmtId="0" fontId="25" fillId="13" borderId="2" xfId="0" applyFont="1" applyFill="1" applyBorder="1" applyAlignment="1">
      <alignment horizontal="center" vertical="center" wrapText="1"/>
    </xf>
    <xf numFmtId="0" fontId="20" fillId="14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5" fillId="18" borderId="2" xfId="0" applyFont="1" applyFill="1" applyBorder="1" applyAlignment="1">
      <alignment horizontal="center" vertical="center" wrapText="1"/>
    </xf>
    <xf numFmtId="0" fontId="25" fillId="18" borderId="2" xfId="0" applyFont="1" applyFill="1" applyBorder="1" applyAlignment="1">
      <alignment horizontal="center" vertical="center"/>
    </xf>
    <xf numFmtId="0" fontId="17" fillId="0" borderId="0" xfId="0" applyFont="1" applyFill="1"/>
    <xf numFmtId="0" fontId="0" fillId="0" borderId="0" xfId="0" applyFill="1" applyAlignment="1"/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Alignment="1">
      <alignment wrapText="1"/>
    </xf>
    <xf numFmtId="166" fontId="26" fillId="0" borderId="0" xfId="0" applyNumberFormat="1" applyFont="1" applyAlignment="1">
      <alignment horizontal="center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0" fontId="27" fillId="14" borderId="7" xfId="0" applyFont="1" applyFill="1" applyBorder="1" applyAlignment="1">
      <alignment horizontal="center" vertical="center" wrapText="1"/>
    </xf>
    <xf numFmtId="166" fontId="27" fillId="14" borderId="7" xfId="0" applyNumberFormat="1" applyFont="1" applyFill="1" applyBorder="1" applyAlignment="1">
      <alignment horizontal="center" vertical="center" wrapText="1"/>
    </xf>
    <xf numFmtId="164" fontId="27" fillId="14" borderId="7" xfId="0" applyNumberFormat="1" applyFont="1" applyFill="1" applyBorder="1" applyAlignment="1">
      <alignment horizontal="center" vertical="center" wrapText="1"/>
    </xf>
    <xf numFmtId="0" fontId="27" fillId="19" borderId="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vertical="center" wrapText="1"/>
    </xf>
    <xf numFmtId="166" fontId="26" fillId="0" borderId="2" xfId="0" applyNumberFormat="1" applyFont="1" applyBorder="1" applyAlignment="1">
      <alignment horizontal="center" vertical="center"/>
    </xf>
    <xf numFmtId="164" fontId="26" fillId="0" borderId="2" xfId="0" applyNumberFormat="1" applyFont="1" applyBorder="1" applyAlignment="1">
      <alignment horizontal="center" vertical="center"/>
    </xf>
    <xf numFmtId="164" fontId="26" fillId="0" borderId="2" xfId="0" applyNumberFormat="1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 wrapText="1"/>
    </xf>
    <xf numFmtId="164" fontId="26" fillId="0" borderId="0" xfId="0" applyNumberFormat="1" applyFont="1" applyAlignment="1">
      <alignment horizontal="center" vertical="center"/>
    </xf>
    <xf numFmtId="164" fontId="27" fillId="0" borderId="2" xfId="0" applyNumberFormat="1" applyFont="1" applyBorder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 wrapText="1"/>
    </xf>
    <xf numFmtId="0" fontId="27" fillId="14" borderId="2" xfId="0" applyFont="1" applyFill="1" applyBorder="1" applyAlignment="1">
      <alignment horizontal="center" vertical="center"/>
    </xf>
    <xf numFmtId="0" fontId="27" fillId="20" borderId="2" xfId="0" applyFont="1" applyFill="1" applyBorder="1" applyAlignment="1">
      <alignment horizontal="left" vertical="center" wrapText="1"/>
    </xf>
    <xf numFmtId="0" fontId="16" fillId="21" borderId="9" xfId="0" applyFont="1" applyFill="1" applyBorder="1" applyAlignment="1">
      <alignment horizontal="center" vertical="center"/>
    </xf>
    <xf numFmtId="0" fontId="16" fillId="21" borderId="10" xfId="0" applyFont="1" applyFill="1" applyBorder="1" applyAlignment="1">
      <alignment horizontal="center" vertical="center"/>
    </xf>
    <xf numFmtId="0" fontId="17" fillId="21" borderId="10" xfId="0" applyFont="1" applyFill="1" applyBorder="1" applyAlignment="1">
      <alignment horizontal="center" vertical="center"/>
    </xf>
    <xf numFmtId="0" fontId="17" fillId="21" borderId="10" xfId="0" applyFont="1" applyFill="1" applyBorder="1" applyAlignment="1">
      <alignment horizontal="center" vertical="center" wrapText="1"/>
    </xf>
    <xf numFmtId="0" fontId="17" fillId="21" borderId="11" xfId="0" applyFont="1" applyFill="1" applyBorder="1"/>
    <xf numFmtId="0" fontId="17" fillId="21" borderId="13" xfId="0" applyFont="1" applyFill="1" applyBorder="1"/>
    <xf numFmtId="0" fontId="18" fillId="21" borderId="12" xfId="0" applyFont="1" applyFill="1" applyBorder="1" applyAlignment="1" applyProtection="1">
      <alignment horizontal="center" vertical="center" wrapText="1"/>
    </xf>
    <xf numFmtId="0" fontId="18" fillId="21" borderId="0" xfId="0" applyFont="1" applyFill="1" applyAlignment="1" applyProtection="1">
      <alignment horizontal="center" vertical="center" wrapText="1"/>
    </xf>
    <xf numFmtId="0" fontId="0" fillId="21" borderId="13" xfId="0" applyFill="1" applyBorder="1"/>
    <xf numFmtId="0" fontId="0" fillId="21" borderId="13" xfId="0" applyFill="1" applyBorder="1" applyAlignment="1"/>
    <xf numFmtId="0" fontId="21" fillId="0" borderId="14" xfId="0" applyFont="1" applyBorder="1" applyAlignment="1">
      <alignment vertical="center"/>
    </xf>
    <xf numFmtId="0" fontId="22" fillId="21" borderId="15" xfId="0" applyFont="1" applyFill="1" applyBorder="1" applyAlignment="1">
      <alignment vertical="center"/>
    </xf>
    <xf numFmtId="0" fontId="23" fillId="21" borderId="15" xfId="0" applyFont="1" applyFill="1" applyBorder="1" applyAlignment="1">
      <alignment vertical="center"/>
    </xf>
    <xf numFmtId="0" fontId="24" fillId="21" borderId="15" xfId="0" applyFont="1" applyFill="1" applyBorder="1" applyAlignment="1">
      <alignment horizontal="center" vertical="center"/>
    </xf>
    <xf numFmtId="0" fontId="17" fillId="21" borderId="15" xfId="0" applyFont="1" applyFill="1" applyBorder="1" applyAlignment="1">
      <alignment horizontal="center" vertical="center" wrapText="1"/>
    </xf>
    <xf numFmtId="0" fontId="17" fillId="21" borderId="15" xfId="0" applyFont="1" applyFill="1" applyBorder="1" applyAlignment="1">
      <alignment horizontal="center" vertical="center"/>
    </xf>
    <xf numFmtId="0" fontId="17" fillId="21" borderId="16" xfId="0" applyFont="1" applyFill="1" applyBorder="1"/>
    <xf numFmtId="0" fontId="17" fillId="21" borderId="9" xfId="0" applyFont="1" applyFill="1" applyBorder="1" applyAlignment="1">
      <alignment horizontal="center"/>
    </xf>
    <xf numFmtId="0" fontId="17" fillId="21" borderId="10" xfId="0" applyFont="1" applyFill="1" applyBorder="1"/>
    <xf numFmtId="0" fontId="17" fillId="21" borderId="10" xfId="0" applyFont="1" applyFill="1" applyBorder="1" applyAlignment="1">
      <alignment horizontal="center"/>
    </xf>
    <xf numFmtId="0" fontId="17" fillId="21" borderId="10" xfId="0" applyFont="1" applyFill="1" applyBorder="1" applyAlignment="1">
      <alignment wrapText="1"/>
    </xf>
    <xf numFmtId="0" fontId="17" fillId="21" borderId="10" xfId="0" applyFont="1" applyFill="1" applyBorder="1" applyAlignment="1">
      <alignment vertical="center"/>
    </xf>
    <xf numFmtId="0" fontId="17" fillId="21" borderId="12" xfId="0" applyFont="1" applyFill="1" applyBorder="1" applyAlignment="1">
      <alignment horizontal="center"/>
    </xf>
    <xf numFmtId="0" fontId="17" fillId="21" borderId="0" xfId="0" applyFont="1" applyFill="1"/>
    <xf numFmtId="0" fontId="17" fillId="21" borderId="0" xfId="0" applyFont="1" applyFill="1" applyAlignment="1">
      <alignment horizontal="center"/>
    </xf>
    <xf numFmtId="0" fontId="16" fillId="22" borderId="2" xfId="0" applyFont="1" applyFill="1" applyBorder="1" applyAlignment="1">
      <alignment horizontal="center"/>
    </xf>
    <xf numFmtId="0" fontId="16" fillId="22" borderId="2" xfId="0" applyFont="1" applyFill="1" applyBorder="1" applyAlignment="1">
      <alignment horizontal="center" wrapText="1"/>
    </xf>
    <xf numFmtId="0" fontId="16" fillId="22" borderId="2" xfId="0" applyFont="1" applyFill="1" applyBorder="1" applyAlignment="1">
      <alignment horizontal="center" vertical="center"/>
    </xf>
    <xf numFmtId="0" fontId="16" fillId="21" borderId="2" xfId="0" applyFont="1" applyFill="1" applyBorder="1" applyAlignment="1">
      <alignment horizontal="center"/>
    </xf>
    <xf numFmtId="0" fontId="16" fillId="21" borderId="2" xfId="0" applyFont="1" applyFill="1" applyBorder="1" applyAlignment="1">
      <alignment horizontal="center" wrapText="1"/>
    </xf>
    <xf numFmtId="10" fontId="16" fillId="21" borderId="2" xfId="0" applyNumberFormat="1" applyFont="1" applyFill="1" applyBorder="1" applyAlignment="1">
      <alignment horizontal="center" vertical="center"/>
    </xf>
    <xf numFmtId="0" fontId="0" fillId="0" borderId="12" xfId="0" applyBorder="1"/>
    <xf numFmtId="0" fontId="28" fillId="21" borderId="0" xfId="0" applyFont="1" applyFill="1" applyAlignment="1">
      <alignment horizontal="center" vertical="center"/>
    </xf>
    <xf numFmtId="0" fontId="29" fillId="21" borderId="1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wrapText="1"/>
    </xf>
    <xf numFmtId="10" fontId="16" fillId="0" borderId="2" xfId="0" applyNumberFormat="1" applyFont="1" applyFill="1" applyBorder="1" applyAlignment="1">
      <alignment horizontal="center" vertical="center"/>
    </xf>
    <xf numFmtId="0" fontId="17" fillId="21" borderId="2" xfId="0" applyFont="1" applyFill="1" applyBorder="1" applyAlignment="1">
      <alignment horizontal="center" wrapText="1"/>
    </xf>
    <xf numFmtId="0" fontId="17" fillId="21" borderId="0" xfId="0" applyFont="1" applyFill="1" applyAlignment="1">
      <alignment wrapText="1"/>
    </xf>
    <xf numFmtId="0" fontId="17" fillId="21" borderId="0" xfId="0" applyFont="1" applyFill="1" applyAlignment="1">
      <alignment horizontal="center" vertical="center"/>
    </xf>
    <xf numFmtId="0" fontId="17" fillId="21" borderId="14" xfId="0" applyFont="1" applyFill="1" applyBorder="1" applyAlignment="1">
      <alignment horizontal="center"/>
    </xf>
    <xf numFmtId="0" fontId="17" fillId="21" borderId="15" xfId="0" applyFont="1" applyFill="1" applyBorder="1"/>
    <xf numFmtId="0" fontId="17" fillId="21" borderId="15" xfId="0" applyFont="1" applyFill="1" applyBorder="1" applyAlignment="1">
      <alignment horizontal="center"/>
    </xf>
    <xf numFmtId="0" fontId="17" fillId="21" borderId="15" xfId="0" applyFont="1" applyFill="1" applyBorder="1" applyAlignment="1">
      <alignment wrapText="1"/>
    </xf>
    <xf numFmtId="0" fontId="17" fillId="21" borderId="15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21" borderId="12" xfId="0" applyFill="1" applyBorder="1"/>
    <xf numFmtId="0" fontId="19" fillId="21" borderId="8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left" vertical="center" wrapText="1"/>
    </xf>
    <xf numFmtId="0" fontId="22" fillId="22" borderId="2" xfId="0" applyFont="1" applyFill="1" applyBorder="1" applyAlignment="1">
      <alignment horizontal="center" vertical="center"/>
    </xf>
    <xf numFmtId="0" fontId="28" fillId="21" borderId="8" xfId="0" applyFont="1" applyFill="1" applyBorder="1" applyAlignment="1">
      <alignment horizontal="center" vertical="center"/>
    </xf>
    <xf numFmtId="0" fontId="30" fillId="21" borderId="12" xfId="0" applyFont="1" applyFill="1" applyBorder="1" applyAlignment="1">
      <alignment horizontal="center" vertical="center" wrapText="1"/>
    </xf>
    <xf numFmtId="0" fontId="16" fillId="22" borderId="2" xfId="0" applyFont="1" applyFill="1" applyBorder="1" applyAlignment="1">
      <alignment horizontal="center" vertical="center"/>
    </xf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Explanatory Text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rmal" xfId="0" builtinId="0" customBuiltin="1"/>
    <cellStyle name="Note" xfId="15"/>
    <cellStyle name="Result (user)" xfId="16"/>
    <cellStyle name="Status" xfId="17"/>
    <cellStyle name="Text" xfId="18"/>
    <cellStyle name="Warning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81680" y="123120"/>
    <xdr:ext cx="1969920" cy="691920"/>
    <xdr:pic>
      <xdr:nvPicPr>
        <xdr:cNvPr id="2" name="Figura 2">
          <a:extLst>
            <a:ext uri="{FF2B5EF4-FFF2-40B4-BE49-F238E27FC236}">
              <a16:creationId xmlns:a16="http://schemas.microsoft.com/office/drawing/2014/main" id="{8AD1E4E1-6647-4B97-B2ED-F9E68F89D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81680" y="123120"/>
          <a:ext cx="1969920" cy="691920"/>
        </a:xfrm>
        <a:prstGeom prst="rect">
          <a:avLst/>
        </a:prstGeom>
        <a:noFill/>
        <a:ln cap="flat">
          <a:noFill/>
        </a:ln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743040" y="171360"/>
    <xdr:ext cx="1969920" cy="691920"/>
    <xdr:pic>
      <xdr:nvPicPr>
        <xdr:cNvPr id="2" name="Figura 2">
          <a:extLst>
            <a:ext uri="{FF2B5EF4-FFF2-40B4-BE49-F238E27FC236}">
              <a16:creationId xmlns:a16="http://schemas.microsoft.com/office/drawing/2014/main" id="{05E59875-F4AF-489E-8260-DEF95F541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743040" y="171360"/>
          <a:ext cx="1969920" cy="691920"/>
        </a:xfrm>
        <a:prstGeom prst="rect">
          <a:avLst/>
        </a:prstGeom>
        <a:noFill/>
        <a:ln cap="flat">
          <a:noFill/>
        </a:ln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589320" y="135360"/>
    <xdr:ext cx="1969920" cy="691920"/>
    <xdr:pic>
      <xdr:nvPicPr>
        <xdr:cNvPr id="2" name="Figura 2">
          <a:extLst>
            <a:ext uri="{FF2B5EF4-FFF2-40B4-BE49-F238E27FC236}">
              <a16:creationId xmlns:a16="http://schemas.microsoft.com/office/drawing/2014/main" id="{9D6419F3-2C20-47F1-9F72-B273CD747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89320" y="135360"/>
          <a:ext cx="1969920" cy="691920"/>
        </a:xfrm>
        <a:prstGeom prst="rect">
          <a:avLst/>
        </a:prstGeom>
        <a:noFill/>
        <a:ln cap="flat">
          <a:noFill/>
        </a:ln>
      </xdr:spPr>
    </xdr:pic>
    <xdr:clientData/>
  </xdr:absoluteAnchor>
  <xdr:oneCellAnchor>
    <xdr:from>
      <xdr:col>1</xdr:col>
      <xdr:colOff>295200</xdr:colOff>
      <xdr:row>14</xdr:row>
      <xdr:rowOff>188280</xdr:rowOff>
    </xdr:from>
    <xdr:ext cx="3495240" cy="680040"/>
    <xdr:pic>
      <xdr:nvPicPr>
        <xdr:cNvPr id="3" name="Imagem 2">
          <a:extLst>
            <a:ext uri="{FF2B5EF4-FFF2-40B4-BE49-F238E27FC236}">
              <a16:creationId xmlns:a16="http://schemas.microsoft.com/office/drawing/2014/main" id="{CDA21FC5-F2C7-440C-88BA-43A2DC5E1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6650" y="3560130"/>
          <a:ext cx="3495240" cy="68004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0"/>
  <sheetViews>
    <sheetView topLeftCell="A46" workbookViewId="0">
      <selection activeCell="A35" sqref="A35"/>
    </sheetView>
  </sheetViews>
  <sheetFormatPr defaultRowHeight="13.9" outlineLevelCol="1"/>
  <cols>
    <col min="1" max="1" width="5.75" style="7" customWidth="1"/>
    <col min="2" max="2" width="12.625" style="7" customWidth="1"/>
    <col min="3" max="3" width="6.25" style="7" customWidth="1"/>
    <col min="4" max="4" width="19.625" style="7" customWidth="1"/>
    <col min="5" max="5" width="1.25" style="7" customWidth="1"/>
    <col min="6" max="6" width="4.25" style="7" customWidth="1"/>
    <col min="7" max="7" width="5.375" style="8" customWidth="1"/>
    <col min="8" max="8" width="5.75" style="7" customWidth="1"/>
    <col min="9" max="9" width="12.875" style="7" customWidth="1"/>
    <col min="10" max="10" width="2" style="13" customWidth="1"/>
    <col min="11" max="11" width="4.25" style="7" customWidth="1"/>
    <col min="12" max="12" width="6" style="7" customWidth="1"/>
    <col min="13" max="13" width="3.75" style="7" customWidth="1"/>
    <col min="14" max="14" width="9.375" style="7" bestFit="1" customWidth="1"/>
    <col min="15" max="15" width="1.875" style="14" customWidth="1"/>
    <col min="16" max="16" width="4.25" style="7" customWidth="1" outlineLevel="1"/>
    <col min="17" max="17" width="5.375" style="7" customWidth="1" outlineLevel="1"/>
    <col min="18" max="18" width="3.75" style="7" customWidth="1" outlineLevel="1"/>
    <col min="19" max="19" width="9.375" style="7" bestFit="1" customWidth="1" outlineLevel="1"/>
    <col min="20" max="20" width="1.875" style="14" customWidth="1" outlineLevel="1"/>
    <col min="21" max="21" width="5.125" style="7" customWidth="1" outlineLevel="1"/>
    <col min="22" max="22" width="5.375" style="7" customWidth="1" outlineLevel="1"/>
    <col min="23" max="23" width="3.75" style="7" customWidth="1" outlineLevel="1"/>
    <col min="24" max="24" width="9.375" style="7" bestFit="1" customWidth="1" outlineLevel="1"/>
    <col min="25" max="25" width="1.875" style="14" customWidth="1" outlineLevel="1"/>
    <col min="26" max="26" width="5.125" style="7" customWidth="1" outlineLevel="1"/>
    <col min="27" max="27" width="5.375" style="7" customWidth="1" outlineLevel="1"/>
    <col min="28" max="28" width="3.75" style="7" customWidth="1" outlineLevel="1"/>
    <col min="29" max="29" width="9.375" style="7" bestFit="1" customWidth="1" outlineLevel="1"/>
    <col min="30" max="30" width="1.875" style="14" customWidth="1" outlineLevel="1"/>
    <col min="31" max="31" width="5.125" style="7" customWidth="1" outlineLevel="1"/>
    <col min="32" max="32" width="5.375" style="7" customWidth="1" outlineLevel="1"/>
    <col min="33" max="33" width="3.75" style="7" customWidth="1" outlineLevel="1"/>
    <col min="34" max="34" width="9.375" style="7" bestFit="1" customWidth="1" outlineLevel="1"/>
    <col min="35" max="35" width="1.875" style="14" customWidth="1" outlineLevel="1"/>
    <col min="36" max="36" width="5.125" style="7" customWidth="1" outlineLevel="1"/>
    <col min="37" max="37" width="5.375" style="7" customWidth="1" outlineLevel="1"/>
    <col min="38" max="38" width="3.75" style="7" customWidth="1" outlineLevel="1"/>
    <col min="39" max="39" width="9.375" style="7" bestFit="1" customWidth="1" outlineLevel="1"/>
    <col min="40" max="40" width="1.875" style="14" customWidth="1" outlineLevel="1"/>
    <col min="41" max="41" width="5.125" style="7" customWidth="1" outlineLevel="1"/>
    <col min="42" max="42" width="5.375" style="7" customWidth="1" outlineLevel="1"/>
    <col min="43" max="43" width="3.75" style="7" customWidth="1" outlineLevel="1"/>
    <col min="44" max="44" width="9.375" style="7" bestFit="1" customWidth="1" outlineLevel="1"/>
    <col min="45" max="45" width="1.875" style="14" customWidth="1" outlineLevel="1"/>
    <col min="46" max="46" width="4.25" style="7" customWidth="1"/>
    <col min="47" max="47" width="5.375" style="7" customWidth="1"/>
    <col min="48" max="48" width="5.75" style="7" customWidth="1"/>
    <col min="49" max="49" width="9.375" style="7" bestFit="1" customWidth="1"/>
    <col min="50" max="50" width="1.25" style="15" customWidth="1"/>
    <col min="51" max="51" width="4.5" style="7" customWidth="1"/>
    <col min="52" max="52" width="8.625" style="16" customWidth="1"/>
    <col min="53" max="53" width="6" style="8" customWidth="1"/>
    <col min="54" max="54" width="8.625" style="16" bestFit="1" customWidth="1"/>
    <col min="55" max="55" width="10.75" style="17" customWidth="1"/>
    <col min="56" max="56" width="1.625" style="7" customWidth="1"/>
    <col min="57" max="57" width="21.25" style="7" customWidth="1"/>
    <col min="58" max="58" width="10.625" style="7" customWidth="1"/>
    <col min="59" max="59" width="2.75" style="7" customWidth="1"/>
    <col min="60" max="1020" width="10.625" style="7" customWidth="1"/>
    <col min="1021" max="1022" width="9" style="13" customWidth="1"/>
  </cols>
  <sheetData>
    <row r="1" spans="1:1022" s="1" customFormat="1" ht="15">
      <c r="B1" s="2"/>
      <c r="C1" s="2"/>
      <c r="D1" s="2"/>
      <c r="E1" s="3"/>
      <c r="F1" s="3"/>
      <c r="G1" s="4"/>
      <c r="H1" s="3"/>
      <c r="I1" s="3"/>
    </row>
    <row r="2" spans="1:1022" s="1" customFormat="1" ht="14.25">
      <c r="B2" s="64"/>
      <c r="C2" s="64"/>
      <c r="D2" s="64"/>
      <c r="E2" s="64"/>
      <c r="F2" s="64"/>
      <c r="G2" s="64"/>
      <c r="H2" s="64"/>
      <c r="I2" s="3"/>
    </row>
    <row r="3" spans="1:1022" s="1" customFormat="1" ht="14.25">
      <c r="B3" s="5"/>
      <c r="C3" s="5"/>
      <c r="D3" s="5"/>
      <c r="E3" s="5"/>
      <c r="F3" s="5"/>
      <c r="G3" s="5"/>
      <c r="H3" s="5"/>
      <c r="I3" s="3"/>
    </row>
    <row r="4" spans="1:1022" s="1" customFormat="1" ht="14.25">
      <c r="B4" s="5"/>
      <c r="C4" s="5"/>
      <c r="D4" s="5"/>
      <c r="E4" s="5"/>
      <c r="F4" s="5"/>
      <c r="G4" s="5"/>
      <c r="H4" s="5"/>
      <c r="I4" s="3"/>
    </row>
    <row r="5" spans="1:1022" s="1" customFormat="1" ht="14.25">
      <c r="B5" s="5"/>
      <c r="C5" s="5"/>
      <c r="D5" s="5"/>
      <c r="E5" s="5"/>
      <c r="F5" s="5"/>
      <c r="G5" s="5"/>
      <c r="H5" s="5"/>
    </row>
    <row r="6" spans="1:1022" s="1" customFormat="1" ht="18">
      <c r="B6" s="6" t="s">
        <v>0</v>
      </c>
      <c r="C6" s="7"/>
      <c r="D6" s="7"/>
      <c r="E6" s="7"/>
      <c r="F6" s="7"/>
      <c r="G6" s="8"/>
      <c r="H6" s="7"/>
      <c r="I6" s="7"/>
    </row>
    <row r="7" spans="1:1022" s="1" customFormat="1" ht="14.25">
      <c r="B7" s="5"/>
      <c r="C7" s="5"/>
      <c r="D7" s="5"/>
      <c r="E7" s="5"/>
      <c r="F7" s="5"/>
      <c r="G7" s="5"/>
      <c r="H7" s="5"/>
    </row>
    <row r="8" spans="1:1022" s="1" customFormat="1" ht="16.5">
      <c r="B8" s="65" t="s">
        <v>1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022" s="1" customFormat="1" ht="18">
      <c r="B9" s="9" t="s">
        <v>2</v>
      </c>
      <c r="C9" s="10"/>
      <c r="D9" s="10"/>
      <c r="E9" s="11"/>
      <c r="F9" s="12"/>
      <c r="G9" s="4"/>
      <c r="H9" s="3"/>
      <c r="I9" s="3"/>
    </row>
    <row r="10" spans="1:1022" ht="14.25"/>
    <row r="11" spans="1:1022" ht="14.25">
      <c r="F11" s="66" t="s">
        <v>3</v>
      </c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MG11" s="14"/>
      <c r="AMH11" s="14"/>
    </row>
    <row r="12" spans="1:1022" ht="14.25"/>
    <row r="13" spans="1:1022" ht="14.25">
      <c r="E13" s="15"/>
      <c r="F13" s="67" t="s">
        <v>4</v>
      </c>
      <c r="G13" s="67"/>
      <c r="H13" s="67"/>
      <c r="I13" s="67"/>
      <c r="K13" s="68" t="s">
        <v>5</v>
      </c>
      <c r="L13" s="68"/>
      <c r="M13" s="68"/>
      <c r="N13" s="68"/>
      <c r="P13" s="68" t="s">
        <v>6</v>
      </c>
      <c r="Q13" s="68"/>
      <c r="R13" s="68"/>
      <c r="S13" s="68"/>
      <c r="U13" s="68" t="s">
        <v>7</v>
      </c>
      <c r="V13" s="68"/>
      <c r="W13" s="68"/>
      <c r="X13" s="68"/>
      <c r="Z13" s="68" t="s">
        <v>8</v>
      </c>
      <c r="AA13" s="68"/>
      <c r="AB13" s="68"/>
      <c r="AC13" s="68"/>
      <c r="AE13" s="68" t="s">
        <v>9</v>
      </c>
      <c r="AF13" s="68"/>
      <c r="AG13" s="68"/>
      <c r="AH13" s="68"/>
      <c r="AJ13" s="68" t="s">
        <v>10</v>
      </c>
      <c r="AK13" s="68"/>
      <c r="AL13" s="68"/>
      <c r="AM13" s="68"/>
      <c r="AO13" s="68" t="s">
        <v>11</v>
      </c>
      <c r="AP13" s="68"/>
      <c r="AQ13" s="68"/>
      <c r="AR13" s="68"/>
      <c r="AT13" s="69" t="s">
        <v>12</v>
      </c>
      <c r="AU13" s="69"/>
      <c r="AV13" s="69"/>
      <c r="AW13" s="69"/>
      <c r="AX13" s="21"/>
      <c r="AY13" s="70" t="s">
        <v>13</v>
      </c>
      <c r="AZ13" s="70"/>
      <c r="BA13" s="70"/>
      <c r="BB13" s="70"/>
      <c r="BC13" s="70"/>
      <c r="AMG13" s="14"/>
      <c r="AMH13" s="14"/>
    </row>
    <row r="14" spans="1:1022" ht="14.25">
      <c r="E14" s="15"/>
      <c r="F14" s="67" t="s">
        <v>14</v>
      </c>
      <c r="G14" s="67"/>
      <c r="H14" s="67"/>
      <c r="I14" s="67"/>
      <c r="K14" s="68" t="s">
        <v>15</v>
      </c>
      <c r="L14" s="68"/>
      <c r="M14" s="68"/>
      <c r="N14" s="68"/>
      <c r="P14" s="68" t="s">
        <v>15</v>
      </c>
      <c r="Q14" s="68"/>
      <c r="R14" s="68"/>
      <c r="S14" s="68"/>
      <c r="U14" s="68" t="s">
        <v>15</v>
      </c>
      <c r="V14" s="68"/>
      <c r="W14" s="68"/>
      <c r="X14" s="68"/>
      <c r="Z14" s="68" t="s">
        <v>15</v>
      </c>
      <c r="AA14" s="68"/>
      <c r="AB14" s="68"/>
      <c r="AC14" s="68"/>
      <c r="AE14" s="68" t="s">
        <v>15</v>
      </c>
      <c r="AF14" s="68"/>
      <c r="AG14" s="68"/>
      <c r="AH14" s="68"/>
      <c r="AJ14" s="68" t="s">
        <v>15</v>
      </c>
      <c r="AK14" s="68"/>
      <c r="AL14" s="68"/>
      <c r="AM14" s="68"/>
      <c r="AO14" s="68" t="s">
        <v>15</v>
      </c>
      <c r="AP14" s="68"/>
      <c r="AQ14" s="68"/>
      <c r="AR14" s="68"/>
      <c r="AT14" s="69" t="s">
        <v>16</v>
      </c>
      <c r="AU14" s="69"/>
      <c r="AV14" s="69"/>
      <c r="AW14" s="69"/>
      <c r="AX14" s="21"/>
      <c r="AY14" s="70"/>
      <c r="AZ14" s="70"/>
      <c r="BA14" s="70"/>
      <c r="BB14" s="70"/>
      <c r="BC14" s="70"/>
      <c r="AMG14" s="14"/>
      <c r="AMH14" s="14"/>
    </row>
    <row r="15" spans="1:1022" ht="14.25">
      <c r="L15" s="8"/>
      <c r="Q15" s="8"/>
      <c r="V15" s="8"/>
      <c r="AA15" s="8"/>
      <c r="AF15" s="8"/>
      <c r="AK15" s="8"/>
      <c r="AP15" s="8"/>
      <c r="AMG15" s="14"/>
      <c r="AMH15" s="14"/>
    </row>
    <row r="16" spans="1:1022" ht="33.75">
      <c r="A16" s="22" t="s">
        <v>17</v>
      </c>
      <c r="B16" s="22" t="s">
        <v>18</v>
      </c>
      <c r="C16" s="23" t="s">
        <v>19</v>
      </c>
      <c r="D16" s="22" t="s">
        <v>20</v>
      </c>
      <c r="E16" s="21"/>
      <c r="F16" s="18" t="s">
        <v>21</v>
      </c>
      <c r="G16" s="24" t="s">
        <v>22</v>
      </c>
      <c r="H16" s="25" t="s">
        <v>23</v>
      </c>
      <c r="I16" s="18" t="s">
        <v>24</v>
      </c>
      <c r="K16" s="26" t="s">
        <v>21</v>
      </c>
      <c r="L16" s="27" t="s">
        <v>22</v>
      </c>
      <c r="M16" s="19" t="s">
        <v>23</v>
      </c>
      <c r="N16" s="19" t="s">
        <v>24</v>
      </c>
      <c r="P16" s="26" t="s">
        <v>21</v>
      </c>
      <c r="Q16" s="27" t="s">
        <v>22</v>
      </c>
      <c r="R16" s="19" t="s">
        <v>23</v>
      </c>
      <c r="S16" s="19" t="s">
        <v>24</v>
      </c>
      <c r="U16" s="26" t="s">
        <v>21</v>
      </c>
      <c r="V16" s="27" t="s">
        <v>22</v>
      </c>
      <c r="W16" s="19" t="s">
        <v>23</v>
      </c>
      <c r="X16" s="19" t="s">
        <v>24</v>
      </c>
      <c r="Z16" s="26" t="s">
        <v>21</v>
      </c>
      <c r="AA16" s="27" t="s">
        <v>22</v>
      </c>
      <c r="AB16" s="19" t="s">
        <v>23</v>
      </c>
      <c r="AC16" s="19" t="s">
        <v>24</v>
      </c>
      <c r="AE16" s="26" t="s">
        <v>21</v>
      </c>
      <c r="AF16" s="27" t="s">
        <v>22</v>
      </c>
      <c r="AG16" s="19" t="s">
        <v>23</v>
      </c>
      <c r="AH16" s="19" t="s">
        <v>24</v>
      </c>
      <c r="AJ16" s="26" t="s">
        <v>21</v>
      </c>
      <c r="AK16" s="27" t="s">
        <v>22</v>
      </c>
      <c r="AL16" s="19" t="s">
        <v>23</v>
      </c>
      <c r="AM16" s="19" t="s">
        <v>24</v>
      </c>
      <c r="AO16" s="26" t="s">
        <v>21</v>
      </c>
      <c r="AP16" s="27" t="s">
        <v>22</v>
      </c>
      <c r="AQ16" s="19" t="s">
        <v>23</v>
      </c>
      <c r="AR16" s="19" t="s">
        <v>24</v>
      </c>
      <c r="AT16" s="20" t="s">
        <v>21</v>
      </c>
      <c r="AU16" s="28" t="s">
        <v>22</v>
      </c>
      <c r="AV16" s="20" t="s">
        <v>23</v>
      </c>
      <c r="AW16" s="20" t="s">
        <v>24</v>
      </c>
      <c r="AX16" s="21"/>
      <c r="AY16" s="22" t="s">
        <v>25</v>
      </c>
      <c r="AZ16" s="29" t="s">
        <v>26</v>
      </c>
      <c r="BA16" s="30" t="s">
        <v>27</v>
      </c>
      <c r="BB16" s="29" t="s">
        <v>28</v>
      </c>
      <c r="BC16" s="29" t="s">
        <v>29</v>
      </c>
      <c r="BE16" s="31" t="s">
        <v>30</v>
      </c>
      <c r="AMG16" s="14"/>
      <c r="AMH16" s="14"/>
    </row>
    <row r="17" spans="1:1022" ht="45">
      <c r="A17" s="32">
        <v>1</v>
      </c>
      <c r="B17" s="32" t="s">
        <v>31</v>
      </c>
      <c r="C17" s="33" t="s">
        <v>32</v>
      </c>
      <c r="D17" s="34" t="s">
        <v>32</v>
      </c>
      <c r="E17" s="15"/>
      <c r="F17" s="71" t="s">
        <v>33</v>
      </c>
      <c r="G17" s="71"/>
      <c r="H17" s="71"/>
      <c r="I17" s="35">
        <f>SUM(I18:I21)</f>
        <v>12723.24</v>
      </c>
      <c r="K17" s="71" t="s">
        <v>33</v>
      </c>
      <c r="L17" s="71"/>
      <c r="M17" s="71"/>
      <c r="N17" s="36">
        <f>SUM(N18:N21)</f>
        <v>14385.56</v>
      </c>
      <c r="P17" s="71" t="s">
        <v>33</v>
      </c>
      <c r="Q17" s="71"/>
      <c r="R17" s="71"/>
      <c r="S17" s="35">
        <f>SUM(S18:S21)</f>
        <v>14385.56</v>
      </c>
      <c r="U17" s="71" t="s">
        <v>33</v>
      </c>
      <c r="V17" s="71"/>
      <c r="W17" s="71"/>
      <c r="X17" s="35">
        <f>SUM(X18:X21)</f>
        <v>14385.56</v>
      </c>
      <c r="Z17" s="71" t="s">
        <v>33</v>
      </c>
      <c r="AA17" s="71"/>
      <c r="AB17" s="71"/>
      <c r="AC17" s="35">
        <f>SUM(AC18:AC21)</f>
        <v>14385.56</v>
      </c>
      <c r="AE17" s="71" t="s">
        <v>33</v>
      </c>
      <c r="AF17" s="71"/>
      <c r="AG17" s="71"/>
      <c r="AH17" s="35">
        <f>SUM(AH18:AH21)</f>
        <v>14385.56</v>
      </c>
      <c r="AJ17" s="71" t="s">
        <v>33</v>
      </c>
      <c r="AK17" s="71"/>
      <c r="AL17" s="71"/>
      <c r="AM17" s="35">
        <f>SUM(AM18:AM21)</f>
        <v>14385.56</v>
      </c>
      <c r="AO17" s="71" t="s">
        <v>33</v>
      </c>
      <c r="AP17" s="71"/>
      <c r="AQ17" s="71"/>
      <c r="AR17" s="35">
        <f>SUM(AR18:AR21)</f>
        <v>14385.56</v>
      </c>
      <c r="AT17" s="71" t="s">
        <v>33</v>
      </c>
      <c r="AU17" s="71"/>
      <c r="AV17" s="71"/>
      <c r="AW17" s="35">
        <f>SUM(AW18:AW21)</f>
        <v>14385.56</v>
      </c>
      <c r="AY17" s="33" t="s">
        <v>32</v>
      </c>
      <c r="AZ17" s="37" t="s">
        <v>32</v>
      </c>
      <c r="BA17" s="38" t="s">
        <v>32</v>
      </c>
      <c r="BB17" s="37" t="s">
        <v>32</v>
      </c>
      <c r="BC17" s="39">
        <f>SUM(BC18:BC21)</f>
        <v>127807.72</v>
      </c>
      <c r="BE17" s="37" t="s">
        <v>32</v>
      </c>
      <c r="AMG17" s="14"/>
      <c r="AMH17" s="14"/>
    </row>
    <row r="18" spans="1:1022" ht="67.5">
      <c r="A18" s="40" t="s">
        <v>34</v>
      </c>
      <c r="B18" s="40" t="s">
        <v>35</v>
      </c>
      <c r="C18" s="40" t="s">
        <v>36</v>
      </c>
      <c r="D18" s="41" t="s">
        <v>37</v>
      </c>
      <c r="E18" s="15"/>
      <c r="F18" s="42">
        <v>1</v>
      </c>
      <c r="G18" s="43">
        <v>1</v>
      </c>
      <c r="H18" s="44">
        <f>G18*F18</f>
        <v>1</v>
      </c>
      <c r="I18" s="45">
        <f>H18*$BB18</f>
        <v>2459.89</v>
      </c>
      <c r="K18" s="46">
        <v>1</v>
      </c>
      <c r="L18" s="47">
        <v>1</v>
      </c>
      <c r="M18" s="46">
        <f>L18*K18</f>
        <v>1</v>
      </c>
      <c r="N18" s="48">
        <f>M18*$BB18</f>
        <v>2459.89</v>
      </c>
      <c r="P18" s="46">
        <v>1</v>
      </c>
      <c r="Q18" s="47">
        <v>1</v>
      </c>
      <c r="R18" s="46">
        <f>Q18*P18</f>
        <v>1</v>
      </c>
      <c r="S18" s="48">
        <f>R18*$BB18</f>
        <v>2459.89</v>
      </c>
      <c r="U18" s="46">
        <v>1</v>
      </c>
      <c r="V18" s="47">
        <v>1</v>
      </c>
      <c r="W18" s="46">
        <f>V18*U18</f>
        <v>1</v>
      </c>
      <c r="X18" s="48">
        <f>W18*$BB18</f>
        <v>2459.89</v>
      </c>
      <c r="Z18" s="46">
        <v>1</v>
      </c>
      <c r="AA18" s="47">
        <v>1</v>
      </c>
      <c r="AB18" s="46">
        <f>AA18*Z18</f>
        <v>1</v>
      </c>
      <c r="AC18" s="48">
        <f>AB18*$BB18</f>
        <v>2459.89</v>
      </c>
      <c r="AE18" s="46">
        <v>1</v>
      </c>
      <c r="AF18" s="47">
        <v>1</v>
      </c>
      <c r="AG18" s="46">
        <f>AF18*AE18</f>
        <v>1</v>
      </c>
      <c r="AH18" s="48">
        <f>AG18*$BB18</f>
        <v>2459.89</v>
      </c>
      <c r="AJ18" s="46">
        <v>1</v>
      </c>
      <c r="AK18" s="47">
        <v>1</v>
      </c>
      <c r="AL18" s="46">
        <f>AK18*AJ18</f>
        <v>1</v>
      </c>
      <c r="AM18" s="48">
        <f>AL18*$BB18</f>
        <v>2459.89</v>
      </c>
      <c r="AO18" s="46">
        <v>1</v>
      </c>
      <c r="AP18" s="47">
        <v>1</v>
      </c>
      <c r="AQ18" s="46">
        <f>AP18*AO18</f>
        <v>1</v>
      </c>
      <c r="AR18" s="48">
        <f>AQ18*$BB18</f>
        <v>2459.89</v>
      </c>
      <c r="AT18" s="49">
        <v>1</v>
      </c>
      <c r="AU18" s="50">
        <v>1</v>
      </c>
      <c r="AV18" s="49">
        <f>AU18*AT18</f>
        <v>1</v>
      </c>
      <c r="AW18" s="51">
        <f>AV18*$BB18</f>
        <v>2459.89</v>
      </c>
      <c r="AY18" s="40">
        <f>H18+M18+R18+W18+AB18+AG18+AL18+AQ18+AV18</f>
        <v>9</v>
      </c>
      <c r="AZ18" s="52">
        <v>1959.33</v>
      </c>
      <c r="BA18" s="53">
        <f>COMP__BDI!$G$24</f>
        <v>0.25547326788961877</v>
      </c>
      <c r="BB18" s="52">
        <f>ROUND(AZ18*(1+BA18),2)</f>
        <v>2459.89</v>
      </c>
      <c r="BC18" s="54">
        <f>ROUND(BB18*AY18,2)</f>
        <v>22139.01</v>
      </c>
      <c r="BE18" s="55" t="s">
        <v>38</v>
      </c>
      <c r="AMG18" s="14"/>
      <c r="AMH18" s="14"/>
    </row>
    <row r="19" spans="1:1022" ht="67.5">
      <c r="A19" s="40" t="s">
        <v>39</v>
      </c>
      <c r="B19" s="40" t="s">
        <v>40</v>
      </c>
      <c r="C19" s="40" t="s">
        <v>36</v>
      </c>
      <c r="D19" s="72" t="s">
        <v>41</v>
      </c>
      <c r="E19" s="15"/>
      <c r="F19" s="42">
        <v>1</v>
      </c>
      <c r="G19" s="43">
        <v>1</v>
      </c>
      <c r="H19" s="44">
        <f>G19*F19</f>
        <v>1</v>
      </c>
      <c r="I19" s="45">
        <f>H19*$BB19</f>
        <v>3896.15</v>
      </c>
      <c r="K19" s="46">
        <v>1</v>
      </c>
      <c r="L19" s="47">
        <v>1</v>
      </c>
      <c r="M19" s="46">
        <f>L19*K19</f>
        <v>1</v>
      </c>
      <c r="N19" s="48">
        <f>M19*$BB19</f>
        <v>3896.15</v>
      </c>
      <c r="P19" s="46">
        <v>1</v>
      </c>
      <c r="Q19" s="47">
        <v>1</v>
      </c>
      <c r="R19" s="46">
        <f>Q19*P19</f>
        <v>1</v>
      </c>
      <c r="S19" s="48">
        <f>R19*$BB19</f>
        <v>3896.15</v>
      </c>
      <c r="U19" s="46">
        <v>1</v>
      </c>
      <c r="V19" s="47">
        <v>1</v>
      </c>
      <c r="W19" s="46">
        <f>V19*U19</f>
        <v>1</v>
      </c>
      <c r="X19" s="48">
        <f>W19*$BB19</f>
        <v>3896.15</v>
      </c>
      <c r="Z19" s="46">
        <v>1</v>
      </c>
      <c r="AA19" s="47">
        <v>1</v>
      </c>
      <c r="AB19" s="46">
        <f>AA19*Z19</f>
        <v>1</v>
      </c>
      <c r="AC19" s="48">
        <f>AB19*$BB19</f>
        <v>3896.15</v>
      </c>
      <c r="AE19" s="46">
        <v>1</v>
      </c>
      <c r="AF19" s="47">
        <v>1</v>
      </c>
      <c r="AG19" s="46">
        <f>AF19*AE19</f>
        <v>1</v>
      </c>
      <c r="AH19" s="48">
        <f>AG19*$BB19</f>
        <v>3896.15</v>
      </c>
      <c r="AJ19" s="46">
        <v>1</v>
      </c>
      <c r="AK19" s="47">
        <v>1</v>
      </c>
      <c r="AL19" s="46">
        <f>AK19*AJ19</f>
        <v>1</v>
      </c>
      <c r="AM19" s="48">
        <f>AL19*$BB19</f>
        <v>3896.15</v>
      </c>
      <c r="AO19" s="46">
        <v>1</v>
      </c>
      <c r="AP19" s="47">
        <v>1</v>
      </c>
      <c r="AQ19" s="46">
        <f>AP19*AO19</f>
        <v>1</v>
      </c>
      <c r="AR19" s="48">
        <f>AQ19*$BB19</f>
        <v>3896.15</v>
      </c>
      <c r="AT19" s="49">
        <v>1</v>
      </c>
      <c r="AU19" s="50">
        <v>1</v>
      </c>
      <c r="AV19" s="49">
        <f>AU19*AT19</f>
        <v>1</v>
      </c>
      <c r="AW19" s="51">
        <f>AV19*$BB19</f>
        <v>3896.15</v>
      </c>
      <c r="AY19" s="40">
        <f>H19+M19+R19+W19+AB19+AG19+AL19+AQ19+AV19</f>
        <v>9</v>
      </c>
      <c r="AZ19" s="52">
        <v>3103.33</v>
      </c>
      <c r="BA19" s="53">
        <f>COMP__BDI!$G$24</f>
        <v>0.25547326788961877</v>
      </c>
      <c r="BB19" s="52">
        <f>ROUND(AZ19*(1+BA19),2)</f>
        <v>3896.15</v>
      </c>
      <c r="BC19" s="54">
        <f>ROUND(BB19*AY19,2)</f>
        <v>35065.35</v>
      </c>
      <c r="BE19" s="55" t="s">
        <v>42</v>
      </c>
      <c r="AMG19" s="14"/>
      <c r="AMH19" s="14"/>
    </row>
    <row r="20" spans="1:1022" ht="67.5">
      <c r="A20" s="40" t="s">
        <v>43</v>
      </c>
      <c r="B20" s="40" t="s">
        <v>44</v>
      </c>
      <c r="C20" s="40" t="s">
        <v>36</v>
      </c>
      <c r="D20" s="72"/>
      <c r="E20" s="15"/>
      <c r="F20" s="42">
        <v>1</v>
      </c>
      <c r="G20" s="43">
        <v>1</v>
      </c>
      <c r="H20" s="44">
        <f>G20*F20</f>
        <v>1</v>
      </c>
      <c r="I20" s="45">
        <f>H20*$BB20</f>
        <v>1380.24</v>
      </c>
      <c r="K20" s="46">
        <v>1</v>
      </c>
      <c r="L20" s="47">
        <v>1</v>
      </c>
      <c r="M20" s="46">
        <f>L20*K20</f>
        <v>1</v>
      </c>
      <c r="N20" s="48">
        <f>M20*$BB20</f>
        <v>1380.24</v>
      </c>
      <c r="P20" s="46">
        <v>1</v>
      </c>
      <c r="Q20" s="47">
        <v>1</v>
      </c>
      <c r="R20" s="46">
        <f>Q20*P20</f>
        <v>1</v>
      </c>
      <c r="S20" s="48">
        <f>R20*$BB20</f>
        <v>1380.24</v>
      </c>
      <c r="U20" s="46">
        <v>1</v>
      </c>
      <c r="V20" s="47">
        <v>1</v>
      </c>
      <c r="W20" s="46">
        <f>V20*U20</f>
        <v>1</v>
      </c>
      <c r="X20" s="48">
        <f>W20*$BB20</f>
        <v>1380.24</v>
      </c>
      <c r="Z20" s="46">
        <v>1</v>
      </c>
      <c r="AA20" s="47">
        <v>1</v>
      </c>
      <c r="AB20" s="46">
        <f>AA20*Z20</f>
        <v>1</v>
      </c>
      <c r="AC20" s="48">
        <f>AB20*$BB20</f>
        <v>1380.24</v>
      </c>
      <c r="AE20" s="46">
        <v>1</v>
      </c>
      <c r="AF20" s="47">
        <v>1</v>
      </c>
      <c r="AG20" s="46">
        <f>AF20*AE20</f>
        <v>1</v>
      </c>
      <c r="AH20" s="48">
        <f>AG20*$BB20</f>
        <v>1380.24</v>
      </c>
      <c r="AJ20" s="46">
        <v>1</v>
      </c>
      <c r="AK20" s="47">
        <v>1</v>
      </c>
      <c r="AL20" s="46">
        <f>AK20*AJ20</f>
        <v>1</v>
      </c>
      <c r="AM20" s="48">
        <f>AL20*$BB20</f>
        <v>1380.24</v>
      </c>
      <c r="AO20" s="46">
        <v>1</v>
      </c>
      <c r="AP20" s="47">
        <v>1</v>
      </c>
      <c r="AQ20" s="46">
        <f>AP20*AO20</f>
        <v>1</v>
      </c>
      <c r="AR20" s="48">
        <f>AQ20*$BB20</f>
        <v>1380.24</v>
      </c>
      <c r="AT20" s="49">
        <v>1</v>
      </c>
      <c r="AU20" s="50">
        <v>1</v>
      </c>
      <c r="AV20" s="49">
        <f>AU20*AT20</f>
        <v>1</v>
      </c>
      <c r="AW20" s="51">
        <f>AV20*$BB20</f>
        <v>1380.24</v>
      </c>
      <c r="AY20" s="40">
        <f>H20+M20+R20+W20+AB20+AG20+AL20+AQ20+AV20</f>
        <v>9</v>
      </c>
      <c r="AZ20" s="52">
        <v>1099.3800000000001</v>
      </c>
      <c r="BA20" s="53">
        <f>COMP__BDI!$G$24</f>
        <v>0.25547326788961877</v>
      </c>
      <c r="BB20" s="52">
        <f>ROUND(AZ20*(1+BA20),2)</f>
        <v>1380.24</v>
      </c>
      <c r="BC20" s="54">
        <f>ROUND(BB20*AY20,2)</f>
        <v>12422.16</v>
      </c>
      <c r="BE20" s="55" t="s">
        <v>45</v>
      </c>
      <c r="AMG20" s="14"/>
      <c r="AMH20" s="14"/>
    </row>
    <row r="21" spans="1:1022" ht="67.5">
      <c r="A21" s="40" t="s">
        <v>46</v>
      </c>
      <c r="B21" s="40" t="s">
        <v>47</v>
      </c>
      <c r="C21" s="40" t="s">
        <v>36</v>
      </c>
      <c r="D21" s="41" t="s">
        <v>48</v>
      </c>
      <c r="E21" s="15"/>
      <c r="F21" s="42">
        <v>1</v>
      </c>
      <c r="G21" s="43">
        <v>0.75</v>
      </c>
      <c r="H21" s="44">
        <f>G21*F21</f>
        <v>0.75</v>
      </c>
      <c r="I21" s="45">
        <f>H21*$BB21</f>
        <v>4986.96</v>
      </c>
      <c r="K21" s="46">
        <v>1</v>
      </c>
      <c r="L21" s="47">
        <v>1</v>
      </c>
      <c r="M21" s="46">
        <f>L21*K21</f>
        <v>1</v>
      </c>
      <c r="N21" s="48">
        <f>M21*$BB21</f>
        <v>6649.28</v>
      </c>
      <c r="P21" s="46">
        <v>1</v>
      </c>
      <c r="Q21" s="47">
        <v>1</v>
      </c>
      <c r="R21" s="46">
        <f>Q21*P21</f>
        <v>1</v>
      </c>
      <c r="S21" s="48">
        <f>R21*$BB21</f>
        <v>6649.28</v>
      </c>
      <c r="U21" s="46">
        <v>1</v>
      </c>
      <c r="V21" s="47">
        <v>1</v>
      </c>
      <c r="W21" s="46">
        <f>V21*U21</f>
        <v>1</v>
      </c>
      <c r="X21" s="48">
        <f>W21*$BB21</f>
        <v>6649.28</v>
      </c>
      <c r="Z21" s="46">
        <v>1</v>
      </c>
      <c r="AA21" s="47">
        <v>1</v>
      </c>
      <c r="AB21" s="46">
        <f>AA21*Z21</f>
        <v>1</v>
      </c>
      <c r="AC21" s="48">
        <f>AB21*$BB21</f>
        <v>6649.28</v>
      </c>
      <c r="AE21" s="46">
        <v>1</v>
      </c>
      <c r="AF21" s="47">
        <v>1</v>
      </c>
      <c r="AG21" s="46">
        <f>AF21*AE21</f>
        <v>1</v>
      </c>
      <c r="AH21" s="48">
        <f>AG21*$BB21</f>
        <v>6649.28</v>
      </c>
      <c r="AJ21" s="46">
        <v>1</v>
      </c>
      <c r="AK21" s="47">
        <v>1</v>
      </c>
      <c r="AL21" s="46">
        <f>AK21*AJ21</f>
        <v>1</v>
      </c>
      <c r="AM21" s="48">
        <f>AL21*$BB21</f>
        <v>6649.28</v>
      </c>
      <c r="AO21" s="46">
        <v>1</v>
      </c>
      <c r="AP21" s="47">
        <v>1</v>
      </c>
      <c r="AQ21" s="46">
        <f>AP21*AO21</f>
        <v>1</v>
      </c>
      <c r="AR21" s="48">
        <f>AQ21*$BB21</f>
        <v>6649.28</v>
      </c>
      <c r="AT21" s="49">
        <v>1</v>
      </c>
      <c r="AU21" s="50">
        <v>1</v>
      </c>
      <c r="AV21" s="49">
        <f>AU21*AT21</f>
        <v>1</v>
      </c>
      <c r="AW21" s="51">
        <f>AV21*$BB21</f>
        <v>6649.28</v>
      </c>
      <c r="AY21" s="40">
        <f>H21+M21+R21+W21+AB21+AG21+AL21+AQ21+AV21</f>
        <v>8.75</v>
      </c>
      <c r="AZ21" s="52">
        <v>5296.23</v>
      </c>
      <c r="BA21" s="53">
        <f>COMP__BDI!$G$24</f>
        <v>0.25547326788961877</v>
      </c>
      <c r="BB21" s="52">
        <f>ROUND(AZ21*(1+BA21),2)</f>
        <v>6649.28</v>
      </c>
      <c r="BC21" s="54">
        <f>ROUND(BB21*AY21,2)</f>
        <v>58181.2</v>
      </c>
      <c r="BE21" s="55" t="s">
        <v>49</v>
      </c>
      <c r="AMG21" s="14"/>
      <c r="AMH21" s="14"/>
    </row>
    <row r="22" spans="1:1022" ht="14.25">
      <c r="A22" s="32">
        <v>2</v>
      </c>
      <c r="B22" s="32" t="s">
        <v>50</v>
      </c>
      <c r="C22" s="33" t="s">
        <v>32</v>
      </c>
      <c r="D22" s="37"/>
      <c r="E22" s="15"/>
      <c r="F22" s="71" t="s">
        <v>33</v>
      </c>
      <c r="G22" s="71"/>
      <c r="H22" s="71"/>
      <c r="I22" s="35">
        <f>SUM(I23:I30)</f>
        <v>90987.177500000005</v>
      </c>
      <c r="K22" s="71" t="s">
        <v>33</v>
      </c>
      <c r="L22" s="71"/>
      <c r="M22" s="71"/>
      <c r="N22" s="56">
        <f>SUM(N23:N30)</f>
        <v>55970.17</v>
      </c>
      <c r="P22" s="71" t="s">
        <v>33</v>
      </c>
      <c r="Q22" s="71"/>
      <c r="R22" s="71"/>
      <c r="S22" s="56">
        <f>SUM(S23:S30)</f>
        <v>55970.17</v>
      </c>
      <c r="U22" s="71" t="s">
        <v>33</v>
      </c>
      <c r="V22" s="71"/>
      <c r="W22" s="71"/>
      <c r="X22" s="56">
        <f>SUM(X23:X30)</f>
        <v>55970.17</v>
      </c>
      <c r="Z22" s="71" t="s">
        <v>33</v>
      </c>
      <c r="AA22" s="71"/>
      <c r="AB22" s="71"/>
      <c r="AC22" s="56">
        <f>SUM(AC23:AC30)</f>
        <v>55970.17</v>
      </c>
      <c r="AE22" s="71" t="s">
        <v>33</v>
      </c>
      <c r="AF22" s="71"/>
      <c r="AG22" s="71"/>
      <c r="AH22" s="56">
        <f>SUM(AH23:AH30)</f>
        <v>55970.17</v>
      </c>
      <c r="AJ22" s="71" t="s">
        <v>33</v>
      </c>
      <c r="AK22" s="71"/>
      <c r="AL22" s="71"/>
      <c r="AM22" s="56">
        <f>SUM(AM23:AM30)</f>
        <v>55970.17</v>
      </c>
      <c r="AO22" s="71" t="s">
        <v>33</v>
      </c>
      <c r="AP22" s="71"/>
      <c r="AQ22" s="71"/>
      <c r="AR22" s="56">
        <f>SUM(AR23:AR30)</f>
        <v>55970.17</v>
      </c>
      <c r="AT22" s="71" t="s">
        <v>33</v>
      </c>
      <c r="AU22" s="71"/>
      <c r="AV22" s="71"/>
      <c r="AW22" s="35">
        <f>SUM(AW23:AW30)</f>
        <v>92345.732499999998</v>
      </c>
      <c r="AY22" s="37"/>
      <c r="AZ22" s="37" t="s">
        <v>32</v>
      </c>
      <c r="BA22" s="38" t="s">
        <v>32</v>
      </c>
      <c r="BB22" s="37" t="s">
        <v>32</v>
      </c>
      <c r="BC22" s="39">
        <f>SUM(BC23:BC30)</f>
        <v>575124.1100000001</v>
      </c>
      <c r="BE22" s="37" t="s">
        <v>32</v>
      </c>
      <c r="AMG22" s="14"/>
      <c r="AMH22" s="14"/>
    </row>
    <row r="23" spans="1:1022" ht="78.75">
      <c r="A23" s="40" t="s">
        <v>51</v>
      </c>
      <c r="B23" s="40" t="s">
        <v>52</v>
      </c>
      <c r="C23" s="40" t="s">
        <v>36</v>
      </c>
      <c r="D23" s="41" t="s">
        <v>53</v>
      </c>
      <c r="E23" s="15"/>
      <c r="F23" s="42">
        <v>1</v>
      </c>
      <c r="G23" s="43">
        <v>0.75</v>
      </c>
      <c r="H23" s="44">
        <f t="shared" ref="H23:H30" si="0">G23*F23</f>
        <v>0.75</v>
      </c>
      <c r="I23" s="45">
        <f t="shared" ref="I23:I30" si="1">H23*$BB23</f>
        <v>7908.0225000000009</v>
      </c>
      <c r="K23" s="46">
        <v>1</v>
      </c>
      <c r="L23" s="47">
        <v>1</v>
      </c>
      <c r="M23" s="46">
        <f t="shared" ref="M23:M30" si="2">L23*K23</f>
        <v>1</v>
      </c>
      <c r="N23" s="48">
        <f t="shared" ref="N23:N30" si="3">M23*$BB23</f>
        <v>10544.03</v>
      </c>
      <c r="P23" s="46">
        <v>1</v>
      </c>
      <c r="Q23" s="47">
        <v>1</v>
      </c>
      <c r="R23" s="46">
        <f t="shared" ref="R23:R30" si="4">Q23*P23</f>
        <v>1</v>
      </c>
      <c r="S23" s="48">
        <f t="shared" ref="S23:S30" si="5">R23*$BB23</f>
        <v>10544.03</v>
      </c>
      <c r="U23" s="46">
        <v>1</v>
      </c>
      <c r="V23" s="47">
        <v>1</v>
      </c>
      <c r="W23" s="46">
        <f t="shared" ref="W23:W30" si="6">V23*U23</f>
        <v>1</v>
      </c>
      <c r="X23" s="48">
        <f t="shared" ref="X23:X30" si="7">W23*$BB23</f>
        <v>10544.03</v>
      </c>
      <c r="Z23" s="46">
        <v>1</v>
      </c>
      <c r="AA23" s="47">
        <v>1</v>
      </c>
      <c r="AB23" s="46">
        <f t="shared" ref="AB23:AB30" si="8">AA23*Z23</f>
        <v>1</v>
      </c>
      <c r="AC23" s="48">
        <f t="shared" ref="AC23:AC30" si="9">AB23*$BB23</f>
        <v>10544.03</v>
      </c>
      <c r="AE23" s="46">
        <v>1</v>
      </c>
      <c r="AF23" s="47">
        <v>1</v>
      </c>
      <c r="AG23" s="46">
        <f t="shared" ref="AG23:AG30" si="10">AF23*AE23</f>
        <v>1</v>
      </c>
      <c r="AH23" s="48">
        <f t="shared" ref="AH23:AH30" si="11">AG23*$BB23</f>
        <v>10544.03</v>
      </c>
      <c r="AJ23" s="46">
        <v>1</v>
      </c>
      <c r="AK23" s="47">
        <v>1</v>
      </c>
      <c r="AL23" s="46">
        <f t="shared" ref="AL23:AL30" si="12">AK23*AJ23</f>
        <v>1</v>
      </c>
      <c r="AM23" s="48">
        <f t="shared" ref="AM23:AM30" si="13">AL23*$BB23</f>
        <v>10544.03</v>
      </c>
      <c r="AO23" s="46">
        <v>1</v>
      </c>
      <c r="AP23" s="47">
        <v>1</v>
      </c>
      <c r="AQ23" s="46">
        <f t="shared" ref="AQ23:AQ30" si="14">AP23*AO23</f>
        <v>1</v>
      </c>
      <c r="AR23" s="48">
        <f t="shared" ref="AR23:AR30" si="15">AQ23*$BB23</f>
        <v>10544.03</v>
      </c>
      <c r="AT23" s="49">
        <v>1</v>
      </c>
      <c r="AU23" s="50">
        <v>1</v>
      </c>
      <c r="AV23" s="49">
        <f t="shared" ref="AV23:AV30" si="16">AU23*AT23</f>
        <v>1</v>
      </c>
      <c r="AW23" s="51">
        <f t="shared" ref="AW23:AW30" si="17">AV23*$BB23</f>
        <v>10544.03</v>
      </c>
      <c r="AY23" s="40">
        <f t="shared" ref="AY23:AY30" si="18">H23+M23+R23+W23+AB23+AG23+AL23+AQ23+AV23</f>
        <v>8.75</v>
      </c>
      <c r="AZ23" s="52">
        <f>7001.82*1.199467</f>
        <v>8398.4520299399992</v>
      </c>
      <c r="BA23" s="53">
        <f>COMP__BDI!$G$24</f>
        <v>0.25547326788961877</v>
      </c>
      <c r="BB23" s="52">
        <f t="shared" ref="BB23:BB30" si="19">ROUND(AZ23*(1+BA23),2)</f>
        <v>10544.03</v>
      </c>
      <c r="BC23" s="54">
        <f t="shared" ref="BC23:BC30" si="20">ROUND(BB23*AY23,2)</f>
        <v>92260.26</v>
      </c>
      <c r="BE23" s="55" t="s">
        <v>54</v>
      </c>
      <c r="AMG23" s="14"/>
      <c r="AMH23" s="14"/>
    </row>
    <row r="24" spans="1:1022" ht="78.75">
      <c r="A24" s="40" t="s">
        <v>55</v>
      </c>
      <c r="B24" s="40" t="s">
        <v>56</v>
      </c>
      <c r="C24" s="40" t="s">
        <v>36</v>
      </c>
      <c r="D24" s="41" t="s">
        <v>57</v>
      </c>
      <c r="E24" s="15"/>
      <c r="F24" s="42">
        <v>1</v>
      </c>
      <c r="G24" s="43">
        <v>0.75</v>
      </c>
      <c r="H24" s="44">
        <f t="shared" si="0"/>
        <v>0.75</v>
      </c>
      <c r="I24" s="45">
        <f t="shared" si="1"/>
        <v>5082.1724999999997</v>
      </c>
      <c r="K24" s="46">
        <v>1</v>
      </c>
      <c r="L24" s="47">
        <v>1</v>
      </c>
      <c r="M24" s="46">
        <f t="shared" si="2"/>
        <v>1</v>
      </c>
      <c r="N24" s="48">
        <f t="shared" si="3"/>
        <v>6776.23</v>
      </c>
      <c r="P24" s="46">
        <v>1</v>
      </c>
      <c r="Q24" s="47">
        <v>1</v>
      </c>
      <c r="R24" s="46">
        <f t="shared" si="4"/>
        <v>1</v>
      </c>
      <c r="S24" s="48">
        <f t="shared" si="5"/>
        <v>6776.23</v>
      </c>
      <c r="U24" s="46">
        <v>1</v>
      </c>
      <c r="V24" s="47">
        <v>1</v>
      </c>
      <c r="W24" s="46">
        <f t="shared" si="6"/>
        <v>1</v>
      </c>
      <c r="X24" s="48">
        <f t="shared" si="7"/>
        <v>6776.23</v>
      </c>
      <c r="Z24" s="46">
        <v>1</v>
      </c>
      <c r="AA24" s="47">
        <v>1</v>
      </c>
      <c r="AB24" s="46">
        <f t="shared" si="8"/>
        <v>1</v>
      </c>
      <c r="AC24" s="48">
        <f t="shared" si="9"/>
        <v>6776.23</v>
      </c>
      <c r="AE24" s="46">
        <v>1</v>
      </c>
      <c r="AF24" s="47">
        <v>1</v>
      </c>
      <c r="AG24" s="46">
        <f t="shared" si="10"/>
        <v>1</v>
      </c>
      <c r="AH24" s="48">
        <f t="shared" si="11"/>
        <v>6776.23</v>
      </c>
      <c r="AJ24" s="46">
        <v>1</v>
      </c>
      <c r="AK24" s="47">
        <v>1</v>
      </c>
      <c r="AL24" s="46">
        <f t="shared" si="12"/>
        <v>1</v>
      </c>
      <c r="AM24" s="48">
        <f t="shared" si="13"/>
        <v>6776.23</v>
      </c>
      <c r="AO24" s="46">
        <v>1</v>
      </c>
      <c r="AP24" s="47">
        <v>1</v>
      </c>
      <c r="AQ24" s="46">
        <f t="shared" si="14"/>
        <v>1</v>
      </c>
      <c r="AR24" s="48">
        <f t="shared" si="15"/>
        <v>6776.23</v>
      </c>
      <c r="AT24" s="49">
        <v>1</v>
      </c>
      <c r="AU24" s="50">
        <v>1</v>
      </c>
      <c r="AV24" s="49">
        <f t="shared" si="16"/>
        <v>1</v>
      </c>
      <c r="AW24" s="51">
        <f t="shared" si="17"/>
        <v>6776.23</v>
      </c>
      <c r="AY24" s="40">
        <f t="shared" si="18"/>
        <v>8.75</v>
      </c>
      <c r="AZ24" s="52">
        <f>4499.79*1.199467</f>
        <v>5397.3496119299998</v>
      </c>
      <c r="BA24" s="53">
        <f>COMP__BDI!$G$24</f>
        <v>0.25547326788961877</v>
      </c>
      <c r="BB24" s="52">
        <f t="shared" si="19"/>
        <v>6776.23</v>
      </c>
      <c r="BC24" s="54">
        <f t="shared" si="20"/>
        <v>59292.01</v>
      </c>
      <c r="BE24" s="55" t="s">
        <v>58</v>
      </c>
      <c r="AMG24" s="14"/>
      <c r="AMH24" s="14"/>
    </row>
    <row r="25" spans="1:1022" ht="67.5">
      <c r="A25" s="40" t="s">
        <v>59</v>
      </c>
      <c r="B25" s="40" t="s">
        <v>60</v>
      </c>
      <c r="C25" s="40" t="s">
        <v>36</v>
      </c>
      <c r="D25" s="41" t="s">
        <v>61</v>
      </c>
      <c r="E25" s="15"/>
      <c r="F25" s="42">
        <v>1</v>
      </c>
      <c r="G25" s="43">
        <v>0.75</v>
      </c>
      <c r="H25" s="44">
        <f t="shared" si="0"/>
        <v>0.75</v>
      </c>
      <c r="I25" s="45">
        <f t="shared" si="1"/>
        <v>3495.4650000000001</v>
      </c>
      <c r="K25" s="46">
        <v>1</v>
      </c>
      <c r="L25" s="47">
        <v>1</v>
      </c>
      <c r="M25" s="46">
        <f t="shared" si="2"/>
        <v>1</v>
      </c>
      <c r="N25" s="48">
        <f t="shared" si="3"/>
        <v>4660.62</v>
      </c>
      <c r="P25" s="46">
        <v>1</v>
      </c>
      <c r="Q25" s="47">
        <v>1</v>
      </c>
      <c r="R25" s="46">
        <f t="shared" si="4"/>
        <v>1</v>
      </c>
      <c r="S25" s="48">
        <f t="shared" si="5"/>
        <v>4660.62</v>
      </c>
      <c r="U25" s="46">
        <v>1</v>
      </c>
      <c r="V25" s="47">
        <v>1</v>
      </c>
      <c r="W25" s="46">
        <f t="shared" si="6"/>
        <v>1</v>
      </c>
      <c r="X25" s="48">
        <f t="shared" si="7"/>
        <v>4660.62</v>
      </c>
      <c r="Z25" s="46">
        <v>1</v>
      </c>
      <c r="AA25" s="47">
        <v>1</v>
      </c>
      <c r="AB25" s="46">
        <f t="shared" si="8"/>
        <v>1</v>
      </c>
      <c r="AC25" s="48">
        <f t="shared" si="9"/>
        <v>4660.62</v>
      </c>
      <c r="AE25" s="46">
        <v>1</v>
      </c>
      <c r="AF25" s="47">
        <v>1</v>
      </c>
      <c r="AG25" s="46">
        <f t="shared" si="10"/>
        <v>1</v>
      </c>
      <c r="AH25" s="48">
        <f t="shared" si="11"/>
        <v>4660.62</v>
      </c>
      <c r="AJ25" s="46">
        <v>1</v>
      </c>
      <c r="AK25" s="47">
        <v>1</v>
      </c>
      <c r="AL25" s="46">
        <f t="shared" si="12"/>
        <v>1</v>
      </c>
      <c r="AM25" s="48">
        <f t="shared" si="13"/>
        <v>4660.62</v>
      </c>
      <c r="AO25" s="46">
        <v>1</v>
      </c>
      <c r="AP25" s="47">
        <v>1</v>
      </c>
      <c r="AQ25" s="46">
        <f t="shared" si="14"/>
        <v>1</v>
      </c>
      <c r="AR25" s="48">
        <f t="shared" si="15"/>
        <v>4660.62</v>
      </c>
      <c r="AT25" s="49">
        <v>1</v>
      </c>
      <c r="AU25" s="50">
        <v>1</v>
      </c>
      <c r="AV25" s="49">
        <f t="shared" si="16"/>
        <v>1</v>
      </c>
      <c r="AW25" s="51">
        <f t="shared" si="17"/>
        <v>4660.62</v>
      </c>
      <c r="AY25" s="40">
        <f t="shared" si="18"/>
        <v>8.75</v>
      </c>
      <c r="AZ25" s="52">
        <f>3094.91*1.199467</f>
        <v>3712.2424129699998</v>
      </c>
      <c r="BA25" s="53">
        <f>COMP__BDI!$G$24</f>
        <v>0.25547326788961877</v>
      </c>
      <c r="BB25" s="52">
        <f t="shared" si="19"/>
        <v>4660.62</v>
      </c>
      <c r="BC25" s="54">
        <f t="shared" si="20"/>
        <v>40780.43</v>
      </c>
      <c r="BE25" s="55" t="s">
        <v>62</v>
      </c>
      <c r="AMG25" s="14"/>
      <c r="AMH25" s="14"/>
    </row>
    <row r="26" spans="1:1022" ht="112.5">
      <c r="A26" s="40" t="s">
        <v>63</v>
      </c>
      <c r="B26" s="40" t="s">
        <v>64</v>
      </c>
      <c r="C26" s="40" t="s">
        <v>36</v>
      </c>
      <c r="D26" s="40" t="s">
        <v>65</v>
      </c>
      <c r="E26" s="15"/>
      <c r="F26" s="42">
        <v>1</v>
      </c>
      <c r="G26" s="43">
        <v>0.75</v>
      </c>
      <c r="H26" s="44">
        <f t="shared" si="0"/>
        <v>0.75</v>
      </c>
      <c r="I26" s="45">
        <f t="shared" si="1"/>
        <v>34123.53</v>
      </c>
      <c r="K26" s="46">
        <v>0</v>
      </c>
      <c r="L26" s="47">
        <v>0</v>
      </c>
      <c r="M26" s="46">
        <f t="shared" si="2"/>
        <v>0</v>
      </c>
      <c r="N26" s="48">
        <f t="shared" si="3"/>
        <v>0</v>
      </c>
      <c r="P26" s="46">
        <v>0</v>
      </c>
      <c r="Q26" s="47">
        <v>0</v>
      </c>
      <c r="R26" s="46">
        <f t="shared" si="4"/>
        <v>0</v>
      </c>
      <c r="S26" s="48">
        <f t="shared" si="5"/>
        <v>0</v>
      </c>
      <c r="U26" s="46">
        <v>0</v>
      </c>
      <c r="V26" s="47">
        <v>0</v>
      </c>
      <c r="W26" s="46">
        <f t="shared" si="6"/>
        <v>0</v>
      </c>
      <c r="X26" s="48">
        <f t="shared" si="7"/>
        <v>0</v>
      </c>
      <c r="Z26" s="46">
        <v>0</v>
      </c>
      <c r="AA26" s="47">
        <v>0</v>
      </c>
      <c r="AB26" s="46">
        <f t="shared" si="8"/>
        <v>0</v>
      </c>
      <c r="AC26" s="48">
        <f t="shared" si="9"/>
        <v>0</v>
      </c>
      <c r="AE26" s="46">
        <v>0</v>
      </c>
      <c r="AF26" s="47">
        <v>0</v>
      </c>
      <c r="AG26" s="46">
        <f t="shared" si="10"/>
        <v>0</v>
      </c>
      <c r="AH26" s="48">
        <f t="shared" si="11"/>
        <v>0</v>
      </c>
      <c r="AJ26" s="46">
        <v>0</v>
      </c>
      <c r="AK26" s="47">
        <v>0</v>
      </c>
      <c r="AL26" s="46">
        <f t="shared" si="12"/>
        <v>0</v>
      </c>
      <c r="AM26" s="48">
        <f t="shared" si="13"/>
        <v>0</v>
      </c>
      <c r="AO26" s="46">
        <v>0</v>
      </c>
      <c r="AP26" s="47">
        <v>0</v>
      </c>
      <c r="AQ26" s="46">
        <f t="shared" si="14"/>
        <v>0</v>
      </c>
      <c r="AR26" s="48">
        <f t="shared" si="15"/>
        <v>0</v>
      </c>
      <c r="AT26" s="49">
        <v>1</v>
      </c>
      <c r="AU26" s="50">
        <v>1</v>
      </c>
      <c r="AV26" s="49">
        <f t="shared" si="16"/>
        <v>1</v>
      </c>
      <c r="AW26" s="51">
        <f t="shared" si="17"/>
        <v>45498.04</v>
      </c>
      <c r="AY26" s="40">
        <f t="shared" si="18"/>
        <v>1.75</v>
      </c>
      <c r="AZ26" s="52">
        <f>220*140.9857*1.168389</f>
        <v>36239.751028206003</v>
      </c>
      <c r="BA26" s="53">
        <f>COMP__BDI!$G$24</f>
        <v>0.25547326788961877</v>
      </c>
      <c r="BB26" s="52">
        <f t="shared" si="19"/>
        <v>45498.04</v>
      </c>
      <c r="BC26" s="54">
        <f t="shared" si="20"/>
        <v>79621.570000000007</v>
      </c>
      <c r="BD26" s="15"/>
      <c r="BE26" s="40" t="s">
        <v>66</v>
      </c>
      <c r="AMG26" s="14"/>
      <c r="AMH26" s="14"/>
    </row>
    <row r="27" spans="1:1022" ht="112.5">
      <c r="A27" s="40" t="s">
        <v>67</v>
      </c>
      <c r="B27" s="40" t="s">
        <v>68</v>
      </c>
      <c r="C27" s="40" t="s">
        <v>36</v>
      </c>
      <c r="D27" s="40" t="s">
        <v>69</v>
      </c>
      <c r="E27" s="15"/>
      <c r="F27" s="42">
        <v>1</v>
      </c>
      <c r="G27" s="43">
        <v>0.5</v>
      </c>
      <c r="H27" s="44">
        <f t="shared" si="0"/>
        <v>0.5</v>
      </c>
      <c r="I27" s="45">
        <f t="shared" si="1"/>
        <v>6050.5950000000003</v>
      </c>
      <c r="K27" s="46">
        <v>1</v>
      </c>
      <c r="L27" s="47">
        <v>1</v>
      </c>
      <c r="M27" s="46">
        <f t="shared" si="2"/>
        <v>1</v>
      </c>
      <c r="N27" s="48">
        <f t="shared" si="3"/>
        <v>12101.19</v>
      </c>
      <c r="P27" s="46">
        <v>1</v>
      </c>
      <c r="Q27" s="47">
        <v>1</v>
      </c>
      <c r="R27" s="46">
        <f t="shared" si="4"/>
        <v>1</v>
      </c>
      <c r="S27" s="48">
        <f t="shared" si="5"/>
        <v>12101.19</v>
      </c>
      <c r="U27" s="46">
        <v>1</v>
      </c>
      <c r="V27" s="47">
        <v>1</v>
      </c>
      <c r="W27" s="46">
        <f t="shared" si="6"/>
        <v>1</v>
      </c>
      <c r="X27" s="48">
        <f t="shared" si="7"/>
        <v>12101.19</v>
      </c>
      <c r="Z27" s="46">
        <v>1</v>
      </c>
      <c r="AA27" s="47">
        <v>1</v>
      </c>
      <c r="AB27" s="46">
        <f t="shared" si="8"/>
        <v>1</v>
      </c>
      <c r="AC27" s="48">
        <f t="shared" si="9"/>
        <v>12101.19</v>
      </c>
      <c r="AE27" s="46">
        <v>1</v>
      </c>
      <c r="AF27" s="47">
        <v>1</v>
      </c>
      <c r="AG27" s="46">
        <f t="shared" si="10"/>
        <v>1</v>
      </c>
      <c r="AH27" s="48">
        <f t="shared" si="11"/>
        <v>12101.19</v>
      </c>
      <c r="AJ27" s="46">
        <v>1</v>
      </c>
      <c r="AK27" s="47">
        <v>1</v>
      </c>
      <c r="AL27" s="46">
        <f t="shared" si="12"/>
        <v>1</v>
      </c>
      <c r="AM27" s="48">
        <f t="shared" si="13"/>
        <v>12101.19</v>
      </c>
      <c r="AO27" s="46">
        <v>1</v>
      </c>
      <c r="AP27" s="47">
        <v>1</v>
      </c>
      <c r="AQ27" s="46">
        <f t="shared" si="14"/>
        <v>1</v>
      </c>
      <c r="AR27" s="48">
        <f t="shared" si="15"/>
        <v>12101.19</v>
      </c>
      <c r="AT27" s="49">
        <v>0</v>
      </c>
      <c r="AU27" s="50">
        <v>0</v>
      </c>
      <c r="AV27" s="49">
        <f t="shared" si="16"/>
        <v>0</v>
      </c>
      <c r="AW27" s="51">
        <f t="shared" si="17"/>
        <v>0</v>
      </c>
      <c r="AY27" s="40">
        <f t="shared" si="18"/>
        <v>7.5</v>
      </c>
      <c r="AZ27" s="52">
        <f>220*37.4982*1.168389</f>
        <v>9638.7465679559991</v>
      </c>
      <c r="BA27" s="53">
        <f>COMP__BDI!$G$24</f>
        <v>0.25547326788961877</v>
      </c>
      <c r="BB27" s="52">
        <f t="shared" si="19"/>
        <v>12101.19</v>
      </c>
      <c r="BC27" s="54">
        <f t="shared" si="20"/>
        <v>90758.93</v>
      </c>
      <c r="BD27" s="15"/>
      <c r="BE27" s="40" t="s">
        <v>70</v>
      </c>
      <c r="AMG27" s="14"/>
      <c r="AMH27" s="14"/>
    </row>
    <row r="28" spans="1:1022" ht="67.5">
      <c r="A28" s="40" t="s">
        <v>71</v>
      </c>
      <c r="B28" s="40" t="s">
        <v>72</v>
      </c>
      <c r="C28" s="40" t="s">
        <v>36</v>
      </c>
      <c r="D28" s="41" t="s">
        <v>73</v>
      </c>
      <c r="E28" s="15"/>
      <c r="F28" s="42">
        <v>1</v>
      </c>
      <c r="G28" s="43">
        <v>1</v>
      </c>
      <c r="H28" s="44">
        <f t="shared" si="0"/>
        <v>1</v>
      </c>
      <c r="I28" s="45">
        <f t="shared" si="1"/>
        <v>2966.94</v>
      </c>
      <c r="K28" s="46">
        <v>1</v>
      </c>
      <c r="L28" s="47">
        <v>1</v>
      </c>
      <c r="M28" s="46">
        <f t="shared" si="2"/>
        <v>1</v>
      </c>
      <c r="N28" s="48">
        <f t="shared" si="3"/>
        <v>2966.94</v>
      </c>
      <c r="P28" s="46">
        <v>1</v>
      </c>
      <c r="Q28" s="47">
        <v>1</v>
      </c>
      <c r="R28" s="46">
        <f t="shared" si="4"/>
        <v>1</v>
      </c>
      <c r="S28" s="48">
        <f t="shared" si="5"/>
        <v>2966.94</v>
      </c>
      <c r="U28" s="46">
        <v>1</v>
      </c>
      <c r="V28" s="47">
        <v>1</v>
      </c>
      <c r="W28" s="46">
        <f t="shared" si="6"/>
        <v>1</v>
      </c>
      <c r="X28" s="48">
        <f t="shared" si="7"/>
        <v>2966.94</v>
      </c>
      <c r="Z28" s="46">
        <v>1</v>
      </c>
      <c r="AA28" s="47">
        <v>1</v>
      </c>
      <c r="AB28" s="46">
        <f t="shared" si="8"/>
        <v>1</v>
      </c>
      <c r="AC28" s="48">
        <f t="shared" si="9"/>
        <v>2966.94</v>
      </c>
      <c r="AE28" s="46">
        <v>1</v>
      </c>
      <c r="AF28" s="47">
        <v>1</v>
      </c>
      <c r="AG28" s="46">
        <f t="shared" si="10"/>
        <v>1</v>
      </c>
      <c r="AH28" s="48">
        <f t="shared" si="11"/>
        <v>2966.94</v>
      </c>
      <c r="AJ28" s="46">
        <v>1</v>
      </c>
      <c r="AK28" s="47">
        <v>1</v>
      </c>
      <c r="AL28" s="46">
        <f t="shared" si="12"/>
        <v>1</v>
      </c>
      <c r="AM28" s="48">
        <f t="shared" si="13"/>
        <v>2966.94</v>
      </c>
      <c r="AO28" s="46">
        <v>1</v>
      </c>
      <c r="AP28" s="47">
        <v>1</v>
      </c>
      <c r="AQ28" s="46">
        <f t="shared" si="14"/>
        <v>1</v>
      </c>
      <c r="AR28" s="48">
        <f t="shared" si="15"/>
        <v>2966.94</v>
      </c>
      <c r="AT28" s="49">
        <v>1</v>
      </c>
      <c r="AU28" s="50">
        <v>1</v>
      </c>
      <c r="AV28" s="49">
        <f t="shared" si="16"/>
        <v>1</v>
      </c>
      <c r="AW28" s="51">
        <f t="shared" si="17"/>
        <v>2966.94</v>
      </c>
      <c r="AY28" s="40">
        <f t="shared" si="18"/>
        <v>9</v>
      </c>
      <c r="AZ28" s="52">
        <f>1970.21*1.199467</f>
        <v>2363.20187807</v>
      </c>
      <c r="BA28" s="53">
        <f>COMP__BDI!$G$24</f>
        <v>0.25547326788961877</v>
      </c>
      <c r="BB28" s="52">
        <f t="shared" si="19"/>
        <v>2966.94</v>
      </c>
      <c r="BC28" s="54">
        <f t="shared" si="20"/>
        <v>26702.46</v>
      </c>
      <c r="BE28" s="55" t="s">
        <v>74</v>
      </c>
      <c r="AMG28" s="14"/>
      <c r="AMH28" s="14"/>
    </row>
    <row r="29" spans="1:1022" ht="56.25">
      <c r="A29" s="40" t="s">
        <v>75</v>
      </c>
      <c r="B29" s="40" t="s">
        <v>76</v>
      </c>
      <c r="C29" s="40" t="s">
        <v>36</v>
      </c>
      <c r="D29" s="40" t="s">
        <v>77</v>
      </c>
      <c r="E29" s="15"/>
      <c r="F29" s="42">
        <v>1</v>
      </c>
      <c r="G29" s="43">
        <v>0.75</v>
      </c>
      <c r="H29" s="44">
        <f t="shared" si="0"/>
        <v>0.75</v>
      </c>
      <c r="I29" s="45">
        <f t="shared" si="1"/>
        <v>21899.872500000001</v>
      </c>
      <c r="K29" s="46">
        <v>0</v>
      </c>
      <c r="L29" s="47">
        <v>0</v>
      </c>
      <c r="M29" s="46">
        <f t="shared" si="2"/>
        <v>0</v>
      </c>
      <c r="N29" s="48">
        <f t="shared" si="3"/>
        <v>0</v>
      </c>
      <c r="P29" s="46">
        <v>0</v>
      </c>
      <c r="Q29" s="47">
        <v>1</v>
      </c>
      <c r="R29" s="46">
        <f t="shared" si="4"/>
        <v>0</v>
      </c>
      <c r="S29" s="48">
        <f t="shared" si="5"/>
        <v>0</v>
      </c>
      <c r="U29" s="46">
        <v>0</v>
      </c>
      <c r="V29" s="47">
        <v>1</v>
      </c>
      <c r="W29" s="46">
        <f t="shared" si="6"/>
        <v>0</v>
      </c>
      <c r="X29" s="48">
        <f t="shared" si="7"/>
        <v>0</v>
      </c>
      <c r="Z29" s="46">
        <v>0</v>
      </c>
      <c r="AA29" s="47">
        <v>1</v>
      </c>
      <c r="AB29" s="46">
        <f t="shared" si="8"/>
        <v>0</v>
      </c>
      <c r="AC29" s="48">
        <f t="shared" si="9"/>
        <v>0</v>
      </c>
      <c r="AE29" s="46">
        <v>0</v>
      </c>
      <c r="AF29" s="47">
        <v>1</v>
      </c>
      <c r="AG29" s="46">
        <f t="shared" si="10"/>
        <v>0</v>
      </c>
      <c r="AH29" s="48">
        <f t="shared" si="11"/>
        <v>0</v>
      </c>
      <c r="AJ29" s="46">
        <v>0</v>
      </c>
      <c r="AK29" s="47">
        <v>1</v>
      </c>
      <c r="AL29" s="46">
        <f t="shared" si="12"/>
        <v>0</v>
      </c>
      <c r="AM29" s="48">
        <f t="shared" si="13"/>
        <v>0</v>
      </c>
      <c r="AO29" s="46">
        <v>0</v>
      </c>
      <c r="AP29" s="47">
        <v>1</v>
      </c>
      <c r="AQ29" s="46">
        <f t="shared" si="14"/>
        <v>0</v>
      </c>
      <c r="AR29" s="48">
        <f t="shared" si="15"/>
        <v>0</v>
      </c>
      <c r="AT29" s="49">
        <v>1</v>
      </c>
      <c r="AU29" s="50">
        <v>0.75</v>
      </c>
      <c r="AV29" s="49">
        <f t="shared" si="16"/>
        <v>0.75</v>
      </c>
      <c r="AW29" s="51">
        <f t="shared" si="17"/>
        <v>21899.872500000001</v>
      </c>
      <c r="AY29" s="40">
        <f t="shared" si="18"/>
        <v>1.5</v>
      </c>
      <c r="AZ29" s="52">
        <f>COMP__UNITÁRIAS!I15</f>
        <v>23258.03</v>
      </c>
      <c r="BA29" s="53">
        <f>COMP__BDI!$G$24</f>
        <v>0.25547326788961877</v>
      </c>
      <c r="BB29" s="52">
        <f t="shared" si="19"/>
        <v>29199.83</v>
      </c>
      <c r="BC29" s="54">
        <f t="shared" si="20"/>
        <v>43799.75</v>
      </c>
      <c r="BD29" s="15"/>
      <c r="BE29" s="40" t="s">
        <v>78</v>
      </c>
      <c r="AMG29" s="14"/>
      <c r="AMH29" s="14"/>
    </row>
    <row r="30" spans="1:1022" ht="123.75">
      <c r="A30" s="40" t="s">
        <v>79</v>
      </c>
      <c r="B30" s="40" t="s">
        <v>80</v>
      </c>
      <c r="C30" s="40" t="s">
        <v>36</v>
      </c>
      <c r="D30" s="40" t="s">
        <v>81</v>
      </c>
      <c r="E30" s="15"/>
      <c r="F30" s="42">
        <v>1</v>
      </c>
      <c r="G30" s="43">
        <v>0.5</v>
      </c>
      <c r="H30" s="44">
        <f t="shared" si="0"/>
        <v>0.5</v>
      </c>
      <c r="I30" s="45">
        <f t="shared" si="1"/>
        <v>9460.58</v>
      </c>
      <c r="K30" s="46">
        <v>1</v>
      </c>
      <c r="L30" s="47">
        <v>1</v>
      </c>
      <c r="M30" s="46">
        <f t="shared" si="2"/>
        <v>1</v>
      </c>
      <c r="N30" s="48">
        <f t="shared" si="3"/>
        <v>18921.16</v>
      </c>
      <c r="P30" s="46">
        <v>1</v>
      </c>
      <c r="Q30" s="47">
        <v>1</v>
      </c>
      <c r="R30" s="46">
        <f t="shared" si="4"/>
        <v>1</v>
      </c>
      <c r="S30" s="48">
        <f t="shared" si="5"/>
        <v>18921.16</v>
      </c>
      <c r="U30" s="46">
        <v>1</v>
      </c>
      <c r="V30" s="47">
        <v>1</v>
      </c>
      <c r="W30" s="46">
        <f t="shared" si="6"/>
        <v>1</v>
      </c>
      <c r="X30" s="48">
        <f t="shared" si="7"/>
        <v>18921.16</v>
      </c>
      <c r="Z30" s="46">
        <v>1</v>
      </c>
      <c r="AA30" s="47">
        <v>1</v>
      </c>
      <c r="AB30" s="46">
        <f t="shared" si="8"/>
        <v>1</v>
      </c>
      <c r="AC30" s="48">
        <f t="shared" si="9"/>
        <v>18921.16</v>
      </c>
      <c r="AE30" s="46">
        <v>1</v>
      </c>
      <c r="AF30" s="47">
        <v>1</v>
      </c>
      <c r="AG30" s="46">
        <f t="shared" si="10"/>
        <v>1</v>
      </c>
      <c r="AH30" s="48">
        <f t="shared" si="11"/>
        <v>18921.16</v>
      </c>
      <c r="AJ30" s="46">
        <v>1</v>
      </c>
      <c r="AK30" s="47">
        <v>1</v>
      </c>
      <c r="AL30" s="46">
        <f t="shared" si="12"/>
        <v>1</v>
      </c>
      <c r="AM30" s="48">
        <f t="shared" si="13"/>
        <v>18921.16</v>
      </c>
      <c r="AO30" s="46">
        <v>1</v>
      </c>
      <c r="AP30" s="47">
        <v>1</v>
      </c>
      <c r="AQ30" s="46">
        <f t="shared" si="14"/>
        <v>1</v>
      </c>
      <c r="AR30" s="48">
        <f t="shared" si="15"/>
        <v>18921.16</v>
      </c>
      <c r="AT30" s="49">
        <v>0</v>
      </c>
      <c r="AU30" s="50">
        <v>0</v>
      </c>
      <c r="AV30" s="49">
        <f t="shared" si="16"/>
        <v>0</v>
      </c>
      <c r="AW30" s="51">
        <f t="shared" si="17"/>
        <v>0</v>
      </c>
      <c r="AY30" s="40">
        <f t="shared" si="18"/>
        <v>7.5</v>
      </c>
      <c r="AZ30" s="52">
        <f>((110*82.5032)+(110*35.6076))*1.16</f>
        <v>15070.93808</v>
      </c>
      <c r="BA30" s="53">
        <f>COMP__BDI!$G$24</f>
        <v>0.25547326788961877</v>
      </c>
      <c r="BB30" s="52">
        <f t="shared" si="19"/>
        <v>18921.16</v>
      </c>
      <c r="BC30" s="54">
        <f t="shared" si="20"/>
        <v>141908.70000000001</v>
      </c>
      <c r="BD30" s="15"/>
      <c r="BE30" s="40" t="s">
        <v>82</v>
      </c>
      <c r="AMG30" s="14"/>
      <c r="AMH30" s="14"/>
    </row>
    <row r="31" spans="1:1022" ht="45">
      <c r="A31" s="32">
        <v>3</v>
      </c>
      <c r="B31" s="32" t="s">
        <v>83</v>
      </c>
      <c r="C31" s="33" t="s">
        <v>32</v>
      </c>
      <c r="D31" s="37"/>
      <c r="E31" s="15"/>
      <c r="F31" s="71" t="s">
        <v>33</v>
      </c>
      <c r="G31" s="71"/>
      <c r="H31" s="71"/>
      <c r="I31" s="35">
        <f>SUM(I32:I35)</f>
        <v>41174.79</v>
      </c>
      <c r="K31" s="71" t="s">
        <v>33</v>
      </c>
      <c r="L31" s="71"/>
      <c r="M31" s="71"/>
      <c r="N31" s="56">
        <f>SUM(N32:N35)</f>
        <v>59331.092000000004</v>
      </c>
      <c r="P31" s="71" t="s">
        <v>33</v>
      </c>
      <c r="Q31" s="71"/>
      <c r="R31" s="71"/>
      <c r="S31" s="56">
        <f>SUM(S32:S35)</f>
        <v>59331.092000000004</v>
      </c>
      <c r="U31" s="71" t="s">
        <v>33</v>
      </c>
      <c r="V31" s="71"/>
      <c r="W31" s="71"/>
      <c r="X31" s="56">
        <f>SUM(X32:X35)</f>
        <v>59331.092000000004</v>
      </c>
      <c r="Z31" s="71" t="s">
        <v>33</v>
      </c>
      <c r="AA31" s="71"/>
      <c r="AB31" s="71"/>
      <c r="AC31" s="56">
        <f>SUM(AC32:AC35)</f>
        <v>59331.092000000004</v>
      </c>
      <c r="AE31" s="71" t="s">
        <v>33</v>
      </c>
      <c r="AF31" s="71"/>
      <c r="AG31" s="71"/>
      <c r="AH31" s="56">
        <f>SUM(AH32:AH35)</f>
        <v>59331.092000000004</v>
      </c>
      <c r="AJ31" s="71" t="s">
        <v>33</v>
      </c>
      <c r="AK31" s="71"/>
      <c r="AL31" s="71"/>
      <c r="AM31" s="56">
        <f>SUM(AM32:AM35)</f>
        <v>59331.092000000004</v>
      </c>
      <c r="AO31" s="71" t="s">
        <v>33</v>
      </c>
      <c r="AP31" s="71"/>
      <c r="AQ31" s="71"/>
      <c r="AR31" s="56">
        <f>SUM(AR32:AR35)</f>
        <v>59331.092000000004</v>
      </c>
      <c r="AT31" s="71" t="s">
        <v>33</v>
      </c>
      <c r="AU31" s="71"/>
      <c r="AV31" s="71"/>
      <c r="AW31" s="35">
        <f>SUM(AW32:AW35)</f>
        <v>33625.47</v>
      </c>
      <c r="AY31" s="37"/>
      <c r="AZ31" s="37" t="s">
        <v>32</v>
      </c>
      <c r="BA31" s="38" t="s">
        <v>32</v>
      </c>
      <c r="BB31" s="37" t="s">
        <v>32</v>
      </c>
      <c r="BC31" s="39">
        <f>SUM(BC32:BC35)</f>
        <v>490117.91000000003</v>
      </c>
      <c r="BE31" s="37" t="s">
        <v>32</v>
      </c>
      <c r="AMG31" s="14"/>
      <c r="AMH31" s="14"/>
    </row>
    <row r="32" spans="1:1022" ht="90">
      <c r="A32" s="40" t="s">
        <v>84</v>
      </c>
      <c r="B32" s="40" t="s">
        <v>85</v>
      </c>
      <c r="C32" s="40" t="s">
        <v>36</v>
      </c>
      <c r="D32" s="41" t="s">
        <v>86</v>
      </c>
      <c r="E32" s="15"/>
      <c r="F32" s="42">
        <v>1</v>
      </c>
      <c r="G32" s="43">
        <v>0.75</v>
      </c>
      <c r="H32" s="44">
        <f>G32*F32</f>
        <v>0.75</v>
      </c>
      <c r="I32" s="45">
        <f>H32*$BB32</f>
        <v>21151.785</v>
      </c>
      <c r="K32" s="46">
        <v>1</v>
      </c>
      <c r="L32" s="47">
        <v>1</v>
      </c>
      <c r="M32" s="46">
        <f>L32*K32</f>
        <v>1</v>
      </c>
      <c r="N32" s="48">
        <f>M32*$BB32</f>
        <v>28202.38</v>
      </c>
      <c r="P32" s="46">
        <v>1</v>
      </c>
      <c r="Q32" s="47">
        <v>1</v>
      </c>
      <c r="R32" s="46">
        <f>Q32*P32</f>
        <v>1</v>
      </c>
      <c r="S32" s="48">
        <f>R32*$BB32</f>
        <v>28202.38</v>
      </c>
      <c r="U32" s="46">
        <v>1</v>
      </c>
      <c r="V32" s="47">
        <v>1</v>
      </c>
      <c r="W32" s="46">
        <f>V32*U32</f>
        <v>1</v>
      </c>
      <c r="X32" s="48">
        <f>W32*$BB32</f>
        <v>28202.38</v>
      </c>
      <c r="Z32" s="46">
        <v>1</v>
      </c>
      <c r="AA32" s="47">
        <v>1</v>
      </c>
      <c r="AB32" s="46">
        <f>AA32*Z32</f>
        <v>1</v>
      </c>
      <c r="AC32" s="48">
        <f>AB32*$BB32</f>
        <v>28202.38</v>
      </c>
      <c r="AE32" s="46">
        <v>1</v>
      </c>
      <c r="AF32" s="47">
        <v>1</v>
      </c>
      <c r="AG32" s="46">
        <f>AF32*AE32</f>
        <v>1</v>
      </c>
      <c r="AH32" s="48">
        <f>AG32*$BB32</f>
        <v>28202.38</v>
      </c>
      <c r="AJ32" s="46">
        <v>1</v>
      </c>
      <c r="AK32" s="47">
        <v>1</v>
      </c>
      <c r="AL32" s="46">
        <f>AK32*AJ32</f>
        <v>1</v>
      </c>
      <c r="AM32" s="48">
        <f>AL32*$BB32</f>
        <v>28202.38</v>
      </c>
      <c r="AO32" s="46">
        <v>1</v>
      </c>
      <c r="AP32" s="47">
        <v>1</v>
      </c>
      <c r="AQ32" s="46">
        <f>AP32*AO32</f>
        <v>1</v>
      </c>
      <c r="AR32" s="48">
        <f>AQ32*$BB32</f>
        <v>28202.38</v>
      </c>
      <c r="AT32" s="49">
        <v>1</v>
      </c>
      <c r="AU32" s="50">
        <v>1</v>
      </c>
      <c r="AV32" s="49">
        <f>AU32*AT32</f>
        <v>1</v>
      </c>
      <c r="AW32" s="51">
        <f>AV32*$BB32</f>
        <v>28202.38</v>
      </c>
      <c r="AY32" s="40">
        <f>H32+M32+R32+W32+AB32+AG32+AL32+AQ32+AV32</f>
        <v>8.75</v>
      </c>
      <c r="AZ32" s="52">
        <f>18727.94*1.199467</f>
        <v>22463.54600798</v>
      </c>
      <c r="BA32" s="53">
        <f>COMP__BDI!$G$24</f>
        <v>0.25547326788961877</v>
      </c>
      <c r="BB32" s="52">
        <f>ROUND(AZ32*(1+BA32),2)</f>
        <v>28202.38</v>
      </c>
      <c r="BC32" s="54">
        <f>ROUND(BB32*AY32,2)</f>
        <v>246770.83</v>
      </c>
      <c r="BE32" s="55" t="s">
        <v>87</v>
      </c>
      <c r="AMG32" s="14"/>
      <c r="AMH32" s="14"/>
    </row>
    <row r="33" spans="1:1022" ht="67.5">
      <c r="A33" s="40" t="s">
        <v>88</v>
      </c>
      <c r="B33" s="40" t="s">
        <v>89</v>
      </c>
      <c r="C33" s="40" t="s">
        <v>36</v>
      </c>
      <c r="D33" s="40" t="s">
        <v>90</v>
      </c>
      <c r="E33" s="15"/>
      <c r="F33" s="42">
        <v>1</v>
      </c>
      <c r="G33" s="43">
        <v>1</v>
      </c>
      <c r="H33" s="44">
        <f>G33*F33</f>
        <v>1</v>
      </c>
      <c r="I33" s="45">
        <f>H33*$BB33</f>
        <v>5423.09</v>
      </c>
      <c r="K33" s="46">
        <v>1</v>
      </c>
      <c r="L33" s="47">
        <v>1</v>
      </c>
      <c r="M33" s="46">
        <f>L33*K33</f>
        <v>1</v>
      </c>
      <c r="N33" s="48">
        <f>M33*$BB33</f>
        <v>5423.09</v>
      </c>
      <c r="P33" s="46">
        <v>1</v>
      </c>
      <c r="Q33" s="47">
        <v>1</v>
      </c>
      <c r="R33" s="46">
        <f>Q33*P33</f>
        <v>1</v>
      </c>
      <c r="S33" s="48">
        <f>R33*$BB33</f>
        <v>5423.09</v>
      </c>
      <c r="U33" s="46">
        <v>1</v>
      </c>
      <c r="V33" s="47">
        <v>1</v>
      </c>
      <c r="W33" s="46">
        <f>V33*U33</f>
        <v>1</v>
      </c>
      <c r="X33" s="48">
        <f>W33*$BB33</f>
        <v>5423.09</v>
      </c>
      <c r="Z33" s="46">
        <v>1</v>
      </c>
      <c r="AA33" s="47">
        <v>1</v>
      </c>
      <c r="AB33" s="46">
        <f>AA33*Z33</f>
        <v>1</v>
      </c>
      <c r="AC33" s="48">
        <f>AB33*$BB33</f>
        <v>5423.09</v>
      </c>
      <c r="AE33" s="46">
        <v>1</v>
      </c>
      <c r="AF33" s="47">
        <v>1</v>
      </c>
      <c r="AG33" s="46">
        <f>AF33*AE33</f>
        <v>1</v>
      </c>
      <c r="AH33" s="48">
        <f>AG33*$BB33</f>
        <v>5423.09</v>
      </c>
      <c r="AJ33" s="46">
        <v>1</v>
      </c>
      <c r="AK33" s="47">
        <v>1</v>
      </c>
      <c r="AL33" s="46">
        <f>AK33*AJ33</f>
        <v>1</v>
      </c>
      <c r="AM33" s="48">
        <f>AL33*$BB33</f>
        <v>5423.09</v>
      </c>
      <c r="AO33" s="46">
        <v>1</v>
      </c>
      <c r="AP33" s="47">
        <v>1</v>
      </c>
      <c r="AQ33" s="46">
        <f>AP33*AO33</f>
        <v>1</v>
      </c>
      <c r="AR33" s="48">
        <f>AQ33*$BB33</f>
        <v>5423.09</v>
      </c>
      <c r="AT33" s="49">
        <v>1</v>
      </c>
      <c r="AU33" s="50">
        <v>1</v>
      </c>
      <c r="AV33" s="49">
        <f>AU33*AT33</f>
        <v>1</v>
      </c>
      <c r="AW33" s="51">
        <f>AV33*$BB33</f>
        <v>5423.09</v>
      </c>
      <c r="AY33" s="40">
        <f>H33+M33+R33+W33+AB33+AG33+AL33+AQ33+AV33</f>
        <v>9</v>
      </c>
      <c r="AZ33" s="52">
        <f>3601.23*1.199467</f>
        <v>4319.5565444100002</v>
      </c>
      <c r="BA33" s="53">
        <f>COMP__BDI!$G$24</f>
        <v>0.25547326788961877</v>
      </c>
      <c r="BB33" s="52">
        <f>ROUND(AZ33*(1+BA33),2)</f>
        <v>5423.09</v>
      </c>
      <c r="BC33" s="54">
        <f>ROUND(BB33*AY33,2)</f>
        <v>48807.81</v>
      </c>
      <c r="BE33" s="57" t="s">
        <v>91</v>
      </c>
      <c r="AMG33" s="14"/>
      <c r="AMH33" s="14"/>
    </row>
    <row r="34" spans="1:1022" ht="67.5">
      <c r="A34" s="40" t="s">
        <v>92</v>
      </c>
      <c r="B34" s="40" t="s">
        <v>93</v>
      </c>
      <c r="C34" s="40" t="s">
        <v>36</v>
      </c>
      <c r="D34" s="40" t="s">
        <v>94</v>
      </c>
      <c r="E34" s="15"/>
      <c r="F34" s="42">
        <v>0</v>
      </c>
      <c r="G34" s="43">
        <v>0</v>
      </c>
      <c r="H34" s="44">
        <f>G34*F34</f>
        <v>0</v>
      </c>
      <c r="I34" s="45">
        <f>H34*$BB34</f>
        <v>0</v>
      </c>
      <c r="K34" s="46">
        <v>3</v>
      </c>
      <c r="L34" s="47">
        <v>1</v>
      </c>
      <c r="M34" s="46">
        <f>L34*K34</f>
        <v>3</v>
      </c>
      <c r="N34" s="48">
        <f>M34*$BB34</f>
        <v>14025.689999999999</v>
      </c>
      <c r="P34" s="46">
        <v>3</v>
      </c>
      <c r="Q34" s="47">
        <v>1</v>
      </c>
      <c r="R34" s="46">
        <f>Q34*P34</f>
        <v>3</v>
      </c>
      <c r="S34" s="48">
        <f>R34*$BB34</f>
        <v>14025.689999999999</v>
      </c>
      <c r="U34" s="46">
        <v>3</v>
      </c>
      <c r="V34" s="47">
        <v>1</v>
      </c>
      <c r="W34" s="46">
        <f>V34*U34</f>
        <v>3</v>
      </c>
      <c r="X34" s="48">
        <f>W34*$BB34</f>
        <v>14025.689999999999</v>
      </c>
      <c r="Z34" s="46">
        <v>3</v>
      </c>
      <c r="AA34" s="47">
        <v>1</v>
      </c>
      <c r="AB34" s="46">
        <f>AA34*Z34</f>
        <v>3</v>
      </c>
      <c r="AC34" s="48">
        <f>AB34*$BB34</f>
        <v>14025.689999999999</v>
      </c>
      <c r="AE34" s="46">
        <v>3</v>
      </c>
      <c r="AF34" s="47">
        <v>1</v>
      </c>
      <c r="AG34" s="46">
        <f>AF34*AE34</f>
        <v>3</v>
      </c>
      <c r="AH34" s="48">
        <f>AG34*$BB34</f>
        <v>14025.689999999999</v>
      </c>
      <c r="AJ34" s="46">
        <v>3</v>
      </c>
      <c r="AK34" s="47">
        <v>1</v>
      </c>
      <c r="AL34" s="46">
        <f>AK34*AJ34</f>
        <v>3</v>
      </c>
      <c r="AM34" s="48">
        <f>AL34*$BB34</f>
        <v>14025.689999999999</v>
      </c>
      <c r="AO34" s="46">
        <v>3</v>
      </c>
      <c r="AP34" s="47">
        <v>1</v>
      </c>
      <c r="AQ34" s="46">
        <f>AP34*AO34</f>
        <v>3</v>
      </c>
      <c r="AR34" s="48">
        <f>AQ34*$BB34</f>
        <v>14025.689999999999</v>
      </c>
      <c r="AT34" s="49">
        <v>0</v>
      </c>
      <c r="AU34" s="50">
        <v>0</v>
      </c>
      <c r="AV34" s="49">
        <f>AU34*AT34</f>
        <v>0</v>
      </c>
      <c r="AW34" s="51">
        <f>AV34*$BB34</f>
        <v>0</v>
      </c>
      <c r="AY34" s="40">
        <f>H34+M34+R34+W34+AB34+AG34+AL34+AQ34+AV34</f>
        <v>21</v>
      </c>
      <c r="AZ34" s="52">
        <f>3104.61*1.199467</f>
        <v>3723.8772428700004</v>
      </c>
      <c r="BA34" s="53">
        <f>COMP__BDI!$G$24</f>
        <v>0.25547326788961877</v>
      </c>
      <c r="BB34" s="52">
        <f>ROUND(AZ34*(1+BA34),2)</f>
        <v>4675.2299999999996</v>
      </c>
      <c r="BC34" s="54">
        <f>ROUND(BB34*AY34,2)</f>
        <v>98179.83</v>
      </c>
      <c r="BD34" s="15"/>
      <c r="BE34" s="57" t="s">
        <v>95</v>
      </c>
      <c r="AMG34" s="14"/>
      <c r="AMH34" s="14"/>
    </row>
    <row r="35" spans="1:1022" ht="101.25">
      <c r="A35" s="40" t="s">
        <v>96</v>
      </c>
      <c r="B35" s="40" t="s">
        <v>97</v>
      </c>
      <c r="C35" s="40" t="s">
        <v>36</v>
      </c>
      <c r="D35" s="40" t="s">
        <v>98</v>
      </c>
      <c r="E35" s="15"/>
      <c r="F35" s="42">
        <v>1</v>
      </c>
      <c r="G35" s="43">
        <v>0.5</v>
      </c>
      <c r="H35" s="44">
        <f>G35*F35</f>
        <v>0.5</v>
      </c>
      <c r="I35" s="45">
        <f>H35*$BB35</f>
        <v>14599.915000000001</v>
      </c>
      <c r="K35" s="46">
        <v>1</v>
      </c>
      <c r="L35" s="47">
        <v>0.4</v>
      </c>
      <c r="M35" s="46">
        <f>L35*K35</f>
        <v>0.4</v>
      </c>
      <c r="N35" s="48">
        <f>M35*$BB35</f>
        <v>11679.932000000001</v>
      </c>
      <c r="P35" s="46">
        <v>1</v>
      </c>
      <c r="Q35" s="47">
        <v>0.4</v>
      </c>
      <c r="R35" s="46">
        <f>Q35*P35</f>
        <v>0.4</v>
      </c>
      <c r="S35" s="48">
        <f>R35*$BB35</f>
        <v>11679.932000000001</v>
      </c>
      <c r="U35" s="46">
        <v>1</v>
      </c>
      <c r="V35" s="47">
        <v>0.4</v>
      </c>
      <c r="W35" s="46">
        <f>V35*U35</f>
        <v>0.4</v>
      </c>
      <c r="X35" s="48">
        <f>W35*$BB35</f>
        <v>11679.932000000001</v>
      </c>
      <c r="Z35" s="46">
        <v>1</v>
      </c>
      <c r="AA35" s="47">
        <v>0.4</v>
      </c>
      <c r="AB35" s="46">
        <f>AA35*Z35</f>
        <v>0.4</v>
      </c>
      <c r="AC35" s="48">
        <f>AB35*$BB35</f>
        <v>11679.932000000001</v>
      </c>
      <c r="AE35" s="46">
        <v>1</v>
      </c>
      <c r="AF35" s="47">
        <v>0.4</v>
      </c>
      <c r="AG35" s="46">
        <f>AF35*AE35</f>
        <v>0.4</v>
      </c>
      <c r="AH35" s="48">
        <f>AG35*$BB35</f>
        <v>11679.932000000001</v>
      </c>
      <c r="AJ35" s="46">
        <v>1</v>
      </c>
      <c r="AK35" s="47">
        <v>0.4</v>
      </c>
      <c r="AL35" s="46">
        <f>AK35*AJ35</f>
        <v>0.4</v>
      </c>
      <c r="AM35" s="48">
        <f>AL35*$BB35</f>
        <v>11679.932000000001</v>
      </c>
      <c r="AO35" s="46">
        <v>1</v>
      </c>
      <c r="AP35" s="47">
        <v>0.4</v>
      </c>
      <c r="AQ35" s="46">
        <f>AP35*AO35</f>
        <v>0.4</v>
      </c>
      <c r="AR35" s="48">
        <f>AQ35*$BB35</f>
        <v>11679.932000000001</v>
      </c>
      <c r="AT35" s="49">
        <v>0</v>
      </c>
      <c r="AU35" s="50">
        <v>0</v>
      </c>
      <c r="AV35" s="49">
        <f>AU35*AT35</f>
        <v>0</v>
      </c>
      <c r="AW35" s="51">
        <f>AV35*$BB35</f>
        <v>0</v>
      </c>
      <c r="AY35" s="40">
        <f>H35+M35+R35+W35+AB35+AG35+AL35+AQ35+AV35</f>
        <v>3.3</v>
      </c>
      <c r="AZ35" s="52">
        <f>COMP__UNITÁRIAS!I15</f>
        <v>23258.03</v>
      </c>
      <c r="BA35" s="53">
        <f>COMP__BDI!$G$24</f>
        <v>0.25547326788961877</v>
      </c>
      <c r="BB35" s="52">
        <f>ROUND(AZ35*(1+BA35),2)</f>
        <v>29199.83</v>
      </c>
      <c r="BC35" s="54">
        <f>ROUND(BB35*AY35,2)</f>
        <v>96359.44</v>
      </c>
      <c r="BD35" s="15"/>
      <c r="BE35" s="40" t="s">
        <v>99</v>
      </c>
      <c r="AMG35" s="14"/>
      <c r="AMH35" s="14"/>
    </row>
    <row r="36" spans="1:1022" s="61" customFormat="1" ht="14.25">
      <c r="A36" s="73" t="s">
        <v>100</v>
      </c>
      <c r="B36" s="73"/>
      <c r="C36" s="58" t="s">
        <v>32</v>
      </c>
      <c r="D36" s="37" t="s">
        <v>32</v>
      </c>
      <c r="E36" s="21"/>
      <c r="F36" s="74" t="s">
        <v>101</v>
      </c>
      <c r="G36" s="74"/>
      <c r="H36" s="74"/>
      <c r="I36" s="59">
        <f>SUM(I31,I22,I17)</f>
        <v>144885.20749999999</v>
      </c>
      <c r="J36" s="13"/>
      <c r="K36" s="74" t="s">
        <v>101</v>
      </c>
      <c r="L36" s="74"/>
      <c r="M36" s="74"/>
      <c r="N36" s="59">
        <f>SUM(N31,N22,N17)</f>
        <v>129686.822</v>
      </c>
      <c r="O36" s="14"/>
      <c r="P36" s="74" t="s">
        <v>100</v>
      </c>
      <c r="Q36" s="74"/>
      <c r="R36" s="74"/>
      <c r="S36" s="59">
        <f>SUM(S31,S22,S17)</f>
        <v>129686.822</v>
      </c>
      <c r="T36" s="14"/>
      <c r="U36" s="74" t="s">
        <v>100</v>
      </c>
      <c r="V36" s="74"/>
      <c r="W36" s="74"/>
      <c r="X36" s="59">
        <f>SUM(X31,X22,X17)</f>
        <v>129686.822</v>
      </c>
      <c r="Y36" s="14"/>
      <c r="Z36" s="74" t="s">
        <v>100</v>
      </c>
      <c r="AA36" s="74"/>
      <c r="AB36" s="74"/>
      <c r="AC36" s="59">
        <f>SUM(AC31,AC22,AC17)</f>
        <v>129686.822</v>
      </c>
      <c r="AD36" s="14"/>
      <c r="AE36" s="74" t="s">
        <v>100</v>
      </c>
      <c r="AF36" s="74"/>
      <c r="AG36" s="74"/>
      <c r="AH36" s="59">
        <f>SUM(AH31,AH22,AH17)</f>
        <v>129686.822</v>
      </c>
      <c r="AI36" s="14"/>
      <c r="AJ36" s="74" t="s">
        <v>100</v>
      </c>
      <c r="AK36" s="74"/>
      <c r="AL36" s="74"/>
      <c r="AM36" s="59">
        <f>SUM(AM31,AM22,AM17)</f>
        <v>129686.822</v>
      </c>
      <c r="AN36" s="14"/>
      <c r="AO36" s="74" t="s">
        <v>100</v>
      </c>
      <c r="AP36" s="74"/>
      <c r="AQ36" s="74"/>
      <c r="AR36" s="59">
        <f>SUM(AR31,AR22,AR17)</f>
        <v>129686.822</v>
      </c>
      <c r="AS36" s="14"/>
      <c r="AT36" s="74" t="s">
        <v>101</v>
      </c>
      <c r="AU36" s="74"/>
      <c r="AV36" s="74"/>
      <c r="AW36" s="59">
        <f>SUM(AW31,AW22,AW17)</f>
        <v>140356.76250000001</v>
      </c>
      <c r="AX36" s="21"/>
      <c r="AY36" s="73" t="s">
        <v>100</v>
      </c>
      <c r="AZ36" s="73"/>
      <c r="BA36" s="73"/>
      <c r="BB36" s="73"/>
      <c r="BC36" s="60">
        <f>SUM(BC31,BC22,BC17)</f>
        <v>1193049.74</v>
      </c>
      <c r="BE36" s="37" t="s">
        <v>32</v>
      </c>
    </row>
    <row r="37" spans="1:1022" ht="14.25">
      <c r="U37" s="14"/>
      <c r="V37" s="14"/>
      <c r="W37" s="14"/>
      <c r="X37" s="14"/>
      <c r="Z37" s="14"/>
      <c r="AA37" s="14"/>
      <c r="AB37" s="14"/>
      <c r="AC37" s="14"/>
      <c r="AE37" s="14"/>
      <c r="AF37" s="14"/>
      <c r="AG37" s="14"/>
      <c r="AH37" s="14"/>
      <c r="AJ37" s="14"/>
      <c r="AK37" s="14"/>
      <c r="AL37" s="14"/>
      <c r="AM37" s="14"/>
      <c r="AO37" s="14"/>
      <c r="AP37" s="14"/>
      <c r="AQ37" s="14"/>
      <c r="AR37" s="14"/>
      <c r="AMG37" s="14"/>
      <c r="AMH37" s="14"/>
    </row>
    <row r="38" spans="1:1022" ht="14.25">
      <c r="AW38" s="62"/>
      <c r="AMG38" s="14"/>
      <c r="AMH38" s="14"/>
    </row>
    <row r="39" spans="1:1022" ht="14.25">
      <c r="L39" s="62"/>
      <c r="AMG39" s="14"/>
      <c r="AMH39" s="14"/>
    </row>
    <row r="40" spans="1:1022" ht="14.25">
      <c r="AC40" s="62"/>
      <c r="AMG40" s="14"/>
      <c r="AMH40" s="14"/>
    </row>
  </sheetData>
  <mergeCells count="61">
    <mergeCell ref="AE36:AG36"/>
    <mergeCell ref="AJ36:AL36"/>
    <mergeCell ref="AO36:AQ36"/>
    <mergeCell ref="AT36:AV36"/>
    <mergeCell ref="AY36:BB36"/>
    <mergeCell ref="A36:B36"/>
    <mergeCell ref="F36:H36"/>
    <mergeCell ref="K36:M36"/>
    <mergeCell ref="P36:R36"/>
    <mergeCell ref="U36:W36"/>
    <mergeCell ref="Z36:AB36"/>
    <mergeCell ref="AT22:AV22"/>
    <mergeCell ref="F31:H31"/>
    <mergeCell ref="K31:M31"/>
    <mergeCell ref="P31:R31"/>
    <mergeCell ref="U31:W31"/>
    <mergeCell ref="Z31:AB31"/>
    <mergeCell ref="AE31:AG31"/>
    <mergeCell ref="AJ31:AL31"/>
    <mergeCell ref="AO31:AQ31"/>
    <mergeCell ref="AT31:AV31"/>
    <mergeCell ref="AT17:AV17"/>
    <mergeCell ref="D19:D20"/>
    <mergeCell ref="F22:H22"/>
    <mergeCell ref="K22:M22"/>
    <mergeCell ref="P22:R22"/>
    <mergeCell ref="U22:W22"/>
    <mergeCell ref="Z22:AB22"/>
    <mergeCell ref="AE22:AG22"/>
    <mergeCell ref="AJ22:AL22"/>
    <mergeCell ref="AO22:AQ22"/>
    <mergeCell ref="AO14:AR14"/>
    <mergeCell ref="AT14:AW14"/>
    <mergeCell ref="F17:H17"/>
    <mergeCell ref="K17:M17"/>
    <mergeCell ref="P17:R17"/>
    <mergeCell ref="U17:W17"/>
    <mergeCell ref="Z17:AB17"/>
    <mergeCell ref="AE17:AG17"/>
    <mergeCell ref="AJ17:AL17"/>
    <mergeCell ref="AO17:AQ17"/>
    <mergeCell ref="AO13:AR13"/>
    <mergeCell ref="AT13:AW13"/>
    <mergeCell ref="AY13:BC14"/>
    <mergeCell ref="F14:I14"/>
    <mergeCell ref="K14:N14"/>
    <mergeCell ref="P14:S14"/>
    <mergeCell ref="U14:X14"/>
    <mergeCell ref="Z14:AC14"/>
    <mergeCell ref="AE14:AH14"/>
    <mergeCell ref="AJ14:AM14"/>
    <mergeCell ref="B2:H2"/>
    <mergeCell ref="B8:N8"/>
    <mergeCell ref="F11:AW11"/>
    <mergeCell ref="F13:I13"/>
    <mergeCell ref="K13:N13"/>
    <mergeCell ref="P13:S13"/>
    <mergeCell ref="U13:X13"/>
    <mergeCell ref="Z13:AC13"/>
    <mergeCell ref="AE13:AH13"/>
    <mergeCell ref="AJ13:AM13"/>
  </mergeCells>
  <pageMargins left="0.2799212598425197" right="0.3098425196850394" top="0.47283464566929134" bottom="0.74881889763779519" header="0.31535433070866142" footer="0.31535433070866142"/>
  <pageSetup paperSize="0" scale="57" fitToWidth="0" fitToHeight="0" pageOrder="overThenDown" orientation="landscape" useFirstPageNumber="1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16"/>
  <sheetViews>
    <sheetView workbookViewId="0"/>
  </sheetViews>
  <sheetFormatPr defaultRowHeight="12.75"/>
  <cols>
    <col min="1" max="1" width="3.25" style="80" customWidth="1"/>
    <col min="2" max="2" width="10.625" style="80" customWidth="1"/>
    <col min="3" max="3" width="7.375" style="80" customWidth="1"/>
    <col min="4" max="4" width="55.375" style="80" customWidth="1"/>
    <col min="5" max="5" width="10.625" style="80" customWidth="1"/>
    <col min="6" max="6" width="16.375" style="80" customWidth="1"/>
    <col min="7" max="7" width="10.625" style="80" customWidth="1"/>
    <col min="8" max="8" width="17.375" style="80" customWidth="1"/>
    <col min="9" max="9" width="15.625" style="80" customWidth="1"/>
    <col min="10" max="1023" width="10.625" style="80" customWidth="1"/>
    <col min="1024" max="1024" width="9" style="80" customWidth="1"/>
  </cols>
  <sheetData>
    <row r="1" spans="2:9" s="63" customFormat="1" ht="15">
      <c r="B1" s="2"/>
      <c r="C1" s="2"/>
      <c r="D1" s="2"/>
      <c r="E1" s="3"/>
      <c r="F1" s="3"/>
      <c r="G1" s="4"/>
      <c r="H1" s="3"/>
      <c r="I1" s="75"/>
    </row>
    <row r="2" spans="2:9" s="63" customFormat="1" ht="14.25">
      <c r="B2" s="64"/>
      <c r="C2" s="64"/>
      <c r="D2" s="64"/>
      <c r="E2" s="64"/>
      <c r="F2" s="64"/>
      <c r="G2" s="64"/>
      <c r="H2" s="64"/>
      <c r="I2" s="75"/>
    </row>
    <row r="3" spans="2:9" s="63" customFormat="1" ht="14.25">
      <c r="B3" s="5"/>
      <c r="C3" s="5"/>
      <c r="D3" s="5"/>
      <c r="E3" s="5"/>
      <c r="F3" s="5"/>
      <c r="G3" s="5"/>
      <c r="H3" s="5"/>
      <c r="I3" s="75"/>
    </row>
    <row r="4" spans="2:9" s="63" customFormat="1" ht="14.25">
      <c r="B4" s="5"/>
      <c r="C4" s="5"/>
      <c r="D4" s="5"/>
      <c r="E4" s="5"/>
      <c r="F4" s="5"/>
      <c r="G4" s="5"/>
      <c r="H4" s="5"/>
      <c r="I4" s="75"/>
    </row>
    <row r="5" spans="2:9" s="63" customFormat="1" ht="14.25">
      <c r="B5" s="5"/>
      <c r="C5" s="5"/>
      <c r="D5" s="5"/>
      <c r="E5" s="5"/>
      <c r="F5" s="5"/>
      <c r="G5" s="5"/>
      <c r="H5" s="5"/>
    </row>
    <row r="6" spans="2:9" s="63" customFormat="1" ht="18">
      <c r="B6" s="99" t="s">
        <v>102</v>
      </c>
      <c r="C6" s="99"/>
      <c r="D6" s="99"/>
      <c r="E6" s="99"/>
      <c r="F6" s="99"/>
      <c r="G6" s="99"/>
      <c r="H6" s="99"/>
      <c r="I6" s="99"/>
    </row>
    <row r="7" spans="2:9" s="63" customFormat="1" ht="14.25">
      <c r="B7" s="5"/>
      <c r="C7" s="5"/>
      <c r="D7" s="5"/>
      <c r="E7" s="5"/>
      <c r="F7" s="5"/>
      <c r="G7" s="5"/>
      <c r="H7" s="5"/>
    </row>
    <row r="8" spans="2:9" s="63" customFormat="1" ht="16.5">
      <c r="B8" s="100" t="s">
        <v>1</v>
      </c>
      <c r="C8" s="100"/>
      <c r="D8" s="100"/>
      <c r="E8" s="100"/>
      <c r="F8" s="100"/>
      <c r="G8" s="100"/>
      <c r="H8" s="100"/>
      <c r="I8" s="76"/>
    </row>
    <row r="9" spans="2:9" s="63" customFormat="1" ht="18">
      <c r="B9" s="77" t="s">
        <v>103</v>
      </c>
      <c r="C9" s="78"/>
      <c r="D9" s="78"/>
      <c r="E9" s="79"/>
      <c r="F9" s="12"/>
      <c r="G9" s="4"/>
      <c r="H9" s="3"/>
      <c r="I9" s="75"/>
    </row>
    <row r="10" spans="2:9" ht="14.25">
      <c r="C10" s="81"/>
      <c r="D10" s="82"/>
      <c r="E10" s="81"/>
      <c r="F10" s="83"/>
      <c r="G10" s="84"/>
      <c r="H10" s="84"/>
      <c r="I10" s="85"/>
    </row>
    <row r="11" spans="2:9" ht="38.25">
      <c r="B11" s="101" t="s">
        <v>104</v>
      </c>
      <c r="C11" s="86" t="s">
        <v>105</v>
      </c>
      <c r="D11" s="86" t="s">
        <v>106</v>
      </c>
      <c r="E11" s="86" t="s">
        <v>107</v>
      </c>
      <c r="F11" s="87" t="s">
        <v>108</v>
      </c>
      <c r="G11" s="88" t="s">
        <v>109</v>
      </c>
      <c r="H11" s="88" t="s">
        <v>110</v>
      </c>
      <c r="I11" s="88" t="s">
        <v>111</v>
      </c>
    </row>
    <row r="12" spans="2:9" ht="18.75" customHeight="1">
      <c r="B12" s="101"/>
      <c r="C12" s="89">
        <v>1</v>
      </c>
      <c r="D12" s="102" t="s">
        <v>112</v>
      </c>
      <c r="E12" s="102"/>
      <c r="F12" s="102"/>
      <c r="G12" s="102"/>
      <c r="H12" s="102"/>
      <c r="I12" s="102"/>
    </row>
    <row r="13" spans="2:9" ht="62.25" customHeight="1">
      <c r="B13" s="101"/>
      <c r="C13" s="90">
        <v>1</v>
      </c>
      <c r="D13" s="91" t="s">
        <v>113</v>
      </c>
      <c r="E13" s="90" t="s">
        <v>114</v>
      </c>
      <c r="F13" s="92">
        <v>1</v>
      </c>
      <c r="G13" s="93">
        <f>3400*1.248908</f>
        <v>4246.2871999999998</v>
      </c>
      <c r="H13" s="93">
        <f>ROUND((((488.181-462.298)/462.298)*G13)+G13,2)</f>
        <v>4484.03</v>
      </c>
      <c r="I13" s="94">
        <f>H13*F13</f>
        <v>4484.03</v>
      </c>
    </row>
    <row r="14" spans="2:9" ht="63.75" customHeight="1">
      <c r="B14" s="101"/>
      <c r="C14" s="90">
        <v>2</v>
      </c>
      <c r="D14" s="91" t="s">
        <v>115</v>
      </c>
      <c r="E14" s="90" t="s">
        <v>116</v>
      </c>
      <c r="F14" s="92">
        <v>4200</v>
      </c>
      <c r="G14" s="93">
        <v>4.47</v>
      </c>
      <c r="H14" s="93">
        <f>G14</f>
        <v>4.47</v>
      </c>
      <c r="I14" s="94">
        <f>H14*F14</f>
        <v>18774</v>
      </c>
    </row>
    <row r="15" spans="2:9" ht="14.25">
      <c r="C15" s="95"/>
      <c r="D15" s="96"/>
      <c r="E15" s="95"/>
      <c r="G15" s="97"/>
      <c r="H15" s="97"/>
      <c r="I15" s="98">
        <f>SUM(I13:I14)</f>
        <v>23258.03</v>
      </c>
    </row>
    <row r="16" spans="2:9" ht="14.25">
      <c r="C16" s="81"/>
      <c r="D16" s="82"/>
      <c r="E16" s="81"/>
      <c r="F16" s="83"/>
      <c r="G16" s="84"/>
      <c r="H16" s="84"/>
      <c r="I16" s="85"/>
    </row>
  </sheetData>
  <mergeCells count="5">
    <mergeCell ref="B2:H2"/>
    <mergeCell ref="B6:I6"/>
    <mergeCell ref="B8:H8"/>
    <mergeCell ref="B11:B14"/>
    <mergeCell ref="D12:I12"/>
  </mergeCells>
  <pageMargins left="0.39370078740157477" right="0.39370078740157477" top="0.47007874015748036" bottom="0.9838582677165354" header="0.37992125984251973" footer="0.59015748031496063"/>
  <pageSetup paperSize="0" scale="60" fitToWidth="0" fitToHeight="0" pageOrder="overThenDown" orientation="landscape" useFirstPageNumber="1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tabSelected="1" workbookViewId="0"/>
  </sheetViews>
  <sheetFormatPr defaultRowHeight="13.9"/>
  <cols>
    <col min="1" max="1" width="2.25" customWidth="1"/>
    <col min="2" max="3" width="10.75" customWidth="1"/>
    <col min="4" max="4" width="32.625" customWidth="1"/>
    <col min="5" max="5" width="10.75" customWidth="1"/>
    <col min="6" max="6" width="32.5" style="147" customWidth="1"/>
    <col min="7" max="7" width="18.5" style="148" customWidth="1"/>
    <col min="8" max="8" width="3" customWidth="1"/>
    <col min="9" max="1021" width="10.75" customWidth="1"/>
    <col min="1022" max="1024" width="9" customWidth="1"/>
  </cols>
  <sheetData>
    <row r="1" spans="2:8" ht="15">
      <c r="B1" s="103"/>
      <c r="C1" s="104"/>
      <c r="D1" s="105"/>
      <c r="E1" s="105"/>
      <c r="F1" s="106"/>
      <c r="G1" s="105"/>
      <c r="H1" s="107"/>
    </row>
    <row r="2" spans="2:8" ht="14.25">
      <c r="B2" s="149"/>
      <c r="C2" s="149"/>
      <c r="D2" s="149"/>
      <c r="E2" s="149"/>
      <c r="F2" s="149"/>
      <c r="G2" s="149"/>
      <c r="H2" s="108"/>
    </row>
    <row r="3" spans="2:8" ht="14.25">
      <c r="B3" s="109"/>
      <c r="C3" s="110"/>
      <c r="D3" s="110"/>
      <c r="E3" s="110"/>
      <c r="F3" s="110"/>
      <c r="G3" s="110"/>
      <c r="H3" s="108"/>
    </row>
    <row r="4" spans="2:8" ht="14.25">
      <c r="B4" s="109"/>
      <c r="C4" s="110"/>
      <c r="D4" s="110"/>
      <c r="E4" s="110"/>
      <c r="F4" s="110"/>
      <c r="G4" s="110"/>
      <c r="H4" s="108"/>
    </row>
    <row r="5" spans="2:8" ht="14.25">
      <c r="B5" s="109"/>
      <c r="C5" s="110"/>
      <c r="D5" s="110"/>
      <c r="E5" s="110"/>
      <c r="F5" s="110"/>
      <c r="G5" s="110"/>
      <c r="H5" s="111"/>
    </row>
    <row r="6" spans="2:8" ht="18">
      <c r="B6" s="150" t="s">
        <v>117</v>
      </c>
      <c r="C6" s="150"/>
      <c r="D6" s="150"/>
      <c r="E6" s="150"/>
      <c r="F6" s="150"/>
      <c r="G6" s="150"/>
      <c r="H6" s="150"/>
    </row>
    <row r="7" spans="2:8" ht="12" customHeight="1">
      <c r="B7" s="109"/>
      <c r="C7" s="110"/>
      <c r="D7" s="110"/>
      <c r="E7" s="110"/>
      <c r="F7" s="110"/>
      <c r="G7" s="110"/>
      <c r="H7" s="111"/>
    </row>
    <row r="8" spans="2:8" ht="64.5" customHeight="1">
      <c r="B8" s="151" t="s">
        <v>1</v>
      </c>
      <c r="C8" s="151"/>
      <c r="D8" s="151"/>
      <c r="E8" s="151"/>
      <c r="F8" s="151"/>
      <c r="G8" s="151"/>
      <c r="H8" s="112"/>
    </row>
    <row r="9" spans="2:8" ht="22.15" customHeight="1">
      <c r="B9" s="113" t="s">
        <v>103</v>
      </c>
      <c r="C9" s="114"/>
      <c r="D9" s="115"/>
      <c r="E9" s="116"/>
      <c r="F9" s="117"/>
      <c r="G9" s="118"/>
      <c r="H9" s="119"/>
    </row>
    <row r="10" spans="2:8" ht="14.25">
      <c r="B10" s="120"/>
      <c r="C10" s="121"/>
      <c r="D10" s="122"/>
      <c r="E10" s="121"/>
      <c r="F10" s="123"/>
      <c r="G10" s="124"/>
      <c r="H10" s="108"/>
    </row>
    <row r="11" spans="2:8" ht="18">
      <c r="B11" s="125"/>
      <c r="C11" s="126"/>
      <c r="D11" s="127"/>
      <c r="E11" s="152" t="s">
        <v>118</v>
      </c>
      <c r="F11" s="152"/>
      <c r="G11" s="152"/>
      <c r="H11" s="108"/>
    </row>
    <row r="12" spans="2:8" ht="15">
      <c r="B12" s="149"/>
      <c r="C12" s="149"/>
      <c r="D12" s="126"/>
      <c r="E12" s="128" t="s">
        <v>119</v>
      </c>
      <c r="F12" s="129" t="s">
        <v>120</v>
      </c>
      <c r="G12" s="130" t="s">
        <v>121</v>
      </c>
      <c r="H12" s="108"/>
    </row>
    <row r="13" spans="2:8" ht="15">
      <c r="B13" s="153" t="s">
        <v>122</v>
      </c>
      <c r="C13" s="153"/>
      <c r="D13" s="153"/>
      <c r="E13" s="131" t="s">
        <v>123</v>
      </c>
      <c r="F13" s="132" t="s">
        <v>124</v>
      </c>
      <c r="G13" s="133">
        <v>8.4000000000000005E-2</v>
      </c>
      <c r="H13" s="108"/>
    </row>
    <row r="14" spans="2:8" ht="15">
      <c r="B14" s="134"/>
      <c r="C14" s="135"/>
      <c r="D14" s="135"/>
      <c r="E14" s="131" t="s">
        <v>125</v>
      </c>
      <c r="F14" s="132" t="s">
        <v>126</v>
      </c>
      <c r="G14" s="133">
        <v>5.5199999999999999E-2</v>
      </c>
      <c r="H14" s="108"/>
    </row>
    <row r="15" spans="2:8" ht="15.75">
      <c r="B15" s="136"/>
      <c r="C15" s="126"/>
      <c r="D15" s="126"/>
      <c r="E15" s="131" t="s">
        <v>127</v>
      </c>
      <c r="F15" s="132" t="s">
        <v>128</v>
      </c>
      <c r="G15" s="133">
        <v>1.0200000000000001E-2</v>
      </c>
      <c r="H15" s="108"/>
    </row>
    <row r="16" spans="2:8" ht="15.75">
      <c r="B16" s="136"/>
      <c r="C16" s="126"/>
      <c r="D16" s="126"/>
      <c r="E16" s="131" t="s">
        <v>129</v>
      </c>
      <c r="F16" s="132" t="s">
        <v>130</v>
      </c>
      <c r="G16" s="133"/>
      <c r="H16" s="108"/>
    </row>
    <row r="17" spans="2:8" ht="29.1" customHeight="1">
      <c r="B17" s="154" t="s">
        <v>131</v>
      </c>
      <c r="C17" s="154"/>
      <c r="D17" s="154"/>
      <c r="E17" s="131"/>
      <c r="F17" s="137" t="s">
        <v>132</v>
      </c>
      <c r="G17" s="138">
        <f>0.025*0.49</f>
        <v>1.225E-2</v>
      </c>
      <c r="H17" s="108"/>
    </row>
    <row r="18" spans="2:8" ht="15">
      <c r="B18" s="154"/>
      <c r="C18" s="154"/>
      <c r="D18" s="154"/>
      <c r="E18" s="131"/>
      <c r="F18" s="139" t="s">
        <v>133</v>
      </c>
      <c r="G18" s="133">
        <v>6.4999999999999997E-3</v>
      </c>
      <c r="H18" s="108"/>
    </row>
    <row r="19" spans="2:8" ht="15">
      <c r="B19" s="154"/>
      <c r="C19" s="154"/>
      <c r="D19" s="154"/>
      <c r="E19" s="131"/>
      <c r="F19" s="139" t="s">
        <v>134</v>
      </c>
      <c r="G19" s="133">
        <v>0.03</v>
      </c>
      <c r="H19" s="108"/>
    </row>
    <row r="20" spans="2:8" ht="15">
      <c r="B20" s="154"/>
      <c r="C20" s="154"/>
      <c r="D20" s="154"/>
      <c r="E20" s="131"/>
      <c r="F20" s="139" t="s">
        <v>135</v>
      </c>
      <c r="G20" s="133"/>
      <c r="H20" s="108"/>
    </row>
    <row r="21" spans="2:8" ht="15">
      <c r="B21" s="154"/>
      <c r="C21" s="154"/>
      <c r="D21" s="154"/>
      <c r="E21" s="131" t="s">
        <v>136</v>
      </c>
      <c r="F21" s="132" t="s">
        <v>137</v>
      </c>
      <c r="G21" s="133">
        <v>2.3199999999999998E-2</v>
      </c>
      <c r="H21" s="108"/>
    </row>
    <row r="22" spans="2:8" ht="15">
      <c r="B22" s="154"/>
      <c r="C22" s="154"/>
      <c r="D22" s="154"/>
      <c r="E22" s="131" t="s">
        <v>138</v>
      </c>
      <c r="F22" s="132" t="s">
        <v>139</v>
      </c>
      <c r="G22" s="133">
        <v>1.2200000000000001E-2</v>
      </c>
      <c r="H22" s="108"/>
    </row>
    <row r="23" spans="2:8" ht="14.25">
      <c r="B23" s="154"/>
      <c r="C23" s="154"/>
      <c r="D23" s="154"/>
      <c r="E23" s="127"/>
      <c r="F23" s="140"/>
      <c r="G23" s="141"/>
      <c r="H23" s="108"/>
    </row>
    <row r="24" spans="2:8" ht="15">
      <c r="B24" s="154"/>
      <c r="C24" s="154"/>
      <c r="D24" s="154"/>
      <c r="E24" s="155" t="s">
        <v>140</v>
      </c>
      <c r="F24" s="155"/>
      <c r="G24" s="133">
        <f>(((1+G14+G21+G22)*(1+G15)*(1+G13))/(1-G17-G18-G19-G20))-1</f>
        <v>0.25547326788961877</v>
      </c>
      <c r="H24" s="108"/>
    </row>
    <row r="25" spans="2:8" ht="14.25">
      <c r="B25" s="142"/>
      <c r="C25" s="143"/>
      <c r="D25" s="144"/>
      <c r="E25" s="143"/>
      <c r="F25" s="145"/>
      <c r="G25" s="146"/>
      <c r="H25" s="119"/>
    </row>
  </sheetData>
  <mergeCells count="8">
    <mergeCell ref="B17:D24"/>
    <mergeCell ref="E24:F24"/>
    <mergeCell ref="B2:G2"/>
    <mergeCell ref="B6:H6"/>
    <mergeCell ref="B8:G8"/>
    <mergeCell ref="E11:G11"/>
    <mergeCell ref="B12:C12"/>
    <mergeCell ref="B13:D13"/>
  </mergeCells>
  <pageMargins left="0.30000000000000004" right="0.39370078740157477" top="0.95000000000000007" bottom="0.42007874015748031" header="0.4" footer="0.42007874015748031"/>
  <pageSetup paperSize="0" scale="75" fitToWidth="0" fitToHeight="0" pageOrder="overThenDown" orientation="landscape" useFirstPageNumber="1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ORÇAMENTO_E_CRON_FIS_FIN</vt:lpstr>
      <vt:lpstr>COMP__UNITÁRIAS</vt:lpstr>
      <vt:lpstr>COMP__BDI</vt:lpstr>
      <vt:lpstr>ORÇAMENTO_E_CRON_FIS_FIN!Area_de_impressao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Mayara Severiano de Souza</cp:lastModifiedBy>
  <cp:revision>156</cp:revision>
  <cp:lastPrinted>2021-03-02T13:17:42Z</cp:lastPrinted>
  <dcterms:created xsi:type="dcterms:W3CDTF">2020-02-18T11:22:31Z</dcterms:created>
  <dcterms:modified xsi:type="dcterms:W3CDTF">2021-03-02T16:37:42Z</dcterms:modified>
</cp:coreProperties>
</file>