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DOCUMENTOS CLARICE\EDITAIS 2025\PE 033-2025 - COMPRASGOV 90039-2025 - ELETRÔNICO 010-2025 - MURO CEM ARIRIBÁ\"/>
    </mc:Choice>
  </mc:AlternateContent>
  <xr:revisionPtr revIDLastSave="0" documentId="8_{B281DC71-B296-403C-92DD-F31E1875854C}" xr6:coauthVersionLast="47" xr6:coauthVersionMax="47" xr10:uidLastSave="{00000000-0000-0000-0000-000000000000}"/>
  <bookViews>
    <workbookView xWindow="-120" yWindow="-120" windowWidth="29040" windowHeight="15840" tabRatio="500" activeTab="1" xr2:uid="{00000000-000D-0000-FFFF-FFFF00000000}"/>
  </bookViews>
  <sheets>
    <sheet name="DADOS" sheetId="1" r:id="rId1"/>
    <sheet name="Orçamento" sheetId="2" r:id="rId2"/>
    <sheet name="Cronograma" sheetId="3" r:id="rId3"/>
    <sheet name="BDI Principal" sheetId="4" r:id="rId4"/>
    <sheet name="BDI Diferenciado" sheetId="5" r:id="rId5"/>
    <sheet name="BDI (Fator K e TRDE)" sheetId="6" r:id="rId6"/>
    <sheet name="Material e Serviços" sheetId="7" r:id="rId7"/>
    <sheet name="Repositório" sheetId="8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E56" i="7" l="1"/>
  <c r="E5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 s="1"/>
  <c r="H25" i="7"/>
  <c r="H24" i="7"/>
  <c r="H23" i="7"/>
  <c r="H22" i="7"/>
  <c r="H21" i="7"/>
  <c r="H20" i="7"/>
  <c r="H19" i="7"/>
  <c r="H18" i="7"/>
  <c r="H17" i="7"/>
  <c r="H16" i="7"/>
  <c r="H15" i="7" s="1"/>
  <c r="H14" i="7"/>
  <c r="H13" i="7"/>
  <c r="H12" i="7"/>
  <c r="H11" i="7"/>
  <c r="H10" i="7"/>
  <c r="H9" i="7"/>
  <c r="H8" i="7" s="1"/>
  <c r="I5" i="7"/>
  <c r="E5" i="7"/>
  <c r="B5" i="7"/>
  <c r="H4" i="7"/>
  <c r="B4" i="7"/>
  <c r="B3" i="7"/>
  <c r="E24" i="6"/>
  <c r="E23" i="6"/>
  <c r="B13" i="6"/>
  <c r="A4" i="8" s="1"/>
  <c r="B12" i="6"/>
  <c r="A3" i="8" s="1"/>
  <c r="I5" i="6"/>
  <c r="E5" i="6"/>
  <c r="B5" i="6"/>
  <c r="H4" i="6"/>
  <c r="B4" i="6"/>
  <c r="B3" i="6"/>
  <c r="E27" i="5"/>
  <c r="E26" i="5"/>
  <c r="J15" i="5"/>
  <c r="D13" i="5"/>
  <c r="J13" i="5" s="1"/>
  <c r="D14" i="5" s="1"/>
  <c r="A2" i="8" s="1"/>
  <c r="J12" i="5"/>
  <c r="J11" i="5"/>
  <c r="J10" i="5"/>
  <c r="J9" i="5"/>
  <c r="J8" i="5"/>
  <c r="I5" i="5"/>
  <c r="E5" i="5"/>
  <c r="B5" i="5"/>
  <c r="H4" i="5"/>
  <c r="B4" i="5"/>
  <c r="B3" i="5"/>
  <c r="E30" i="4"/>
  <c r="E29" i="4"/>
  <c r="J18" i="4"/>
  <c r="I18" i="4"/>
  <c r="J16" i="4"/>
  <c r="J15" i="4"/>
  <c r="J13" i="4"/>
  <c r="D13" i="4"/>
  <c r="J12" i="4"/>
  <c r="J11" i="4"/>
  <c r="J10" i="4"/>
  <c r="J9" i="4"/>
  <c r="D14" i="4" s="1"/>
  <c r="J8" i="4"/>
  <c r="I5" i="4"/>
  <c r="E5" i="4"/>
  <c r="B5" i="4"/>
  <c r="H4" i="4"/>
  <c r="B4" i="4"/>
  <c r="B3" i="4"/>
  <c r="H12" i="3"/>
  <c r="H11" i="3"/>
  <c r="H10" i="3"/>
  <c r="H9" i="3"/>
  <c r="H8" i="3"/>
  <c r="I5" i="3"/>
  <c r="E5" i="3"/>
  <c r="B5" i="3"/>
  <c r="H4" i="3"/>
  <c r="B4" i="3"/>
  <c r="B3" i="3"/>
  <c r="E56" i="2"/>
  <c r="E55" i="2"/>
  <c r="I5" i="2"/>
  <c r="E5" i="2"/>
  <c r="B5" i="2"/>
  <c r="H4" i="2"/>
  <c r="B4" i="2"/>
  <c r="B3" i="2"/>
  <c r="H45" i="7" l="1"/>
  <c r="I40" i="2"/>
  <c r="J40" i="2" s="1"/>
  <c r="I20" i="2"/>
  <c r="J20" i="2" s="1"/>
  <c r="I14" i="2"/>
  <c r="J14" i="2" s="1"/>
  <c r="I39" i="2"/>
  <c r="J39" i="2" s="1"/>
  <c r="I43" i="2"/>
  <c r="J43" i="2" s="1"/>
  <c r="I37" i="2"/>
  <c r="J37" i="2" s="1"/>
  <c r="I31" i="2"/>
  <c r="J31" i="2" s="1"/>
  <c r="I25" i="2"/>
  <c r="J25" i="2" s="1"/>
  <c r="I17" i="2"/>
  <c r="J17" i="2" s="1"/>
  <c r="I11" i="2"/>
  <c r="J11" i="2" s="1"/>
  <c r="I28" i="2"/>
  <c r="J28" i="2" s="1"/>
  <c r="I22" i="2"/>
  <c r="J22" i="2" s="1"/>
  <c r="I13" i="2"/>
  <c r="J13" i="2" s="1"/>
  <c r="I41" i="2"/>
  <c r="J41" i="2" s="1"/>
  <c r="I21" i="2"/>
  <c r="J21" i="2" s="1"/>
  <c r="A1" i="8"/>
  <c r="I36" i="2"/>
  <c r="J36" i="2" s="1"/>
  <c r="I30" i="2"/>
  <c r="J30" i="2" s="1"/>
  <c r="I24" i="2"/>
  <c r="J24" i="2" s="1"/>
  <c r="I16" i="2"/>
  <c r="J16" i="2" s="1"/>
  <c r="I10" i="2"/>
  <c r="J10" i="2" s="1"/>
  <c r="I44" i="2"/>
  <c r="J44" i="2" s="1"/>
  <c r="I38" i="2"/>
  <c r="J38" i="2" s="1"/>
  <c r="I32" i="2"/>
  <c r="J32" i="2" s="1"/>
  <c r="I18" i="2"/>
  <c r="J18" i="2" s="1"/>
  <c r="I12" i="2"/>
  <c r="J12" i="2" s="1"/>
  <c r="I19" i="2"/>
  <c r="J19" i="2" s="1"/>
  <c r="I35" i="2"/>
  <c r="J35" i="2" s="1"/>
  <c r="I29" i="2"/>
  <c r="J29" i="2" s="1"/>
  <c r="I23" i="2"/>
  <c r="J23" i="2" s="1"/>
  <c r="I9" i="2"/>
  <c r="J9" i="2" s="1"/>
  <c r="I33" i="2"/>
  <c r="J33" i="2" s="1"/>
  <c r="I27" i="2"/>
  <c r="J27" i="2" s="1"/>
  <c r="K44" i="2" l="1"/>
  <c r="E44" i="7"/>
  <c r="G44" i="7" s="1"/>
  <c r="I44" i="7" s="1"/>
  <c r="J44" i="7" s="1"/>
  <c r="E9" i="7"/>
  <c r="G9" i="7" s="1"/>
  <c r="I9" i="7" s="1"/>
  <c r="K9" i="2"/>
  <c r="E38" i="7"/>
  <c r="G38" i="7" s="1"/>
  <c r="I38" i="7" s="1"/>
  <c r="J38" i="7" s="1"/>
  <c r="K38" i="2"/>
  <c r="E21" i="7"/>
  <c r="G21" i="7" s="1"/>
  <c r="I21" i="7" s="1"/>
  <c r="J21" i="7" s="1"/>
  <c r="K21" i="2"/>
  <c r="E31" i="7"/>
  <c r="G31" i="7" s="1"/>
  <c r="I31" i="7" s="1"/>
  <c r="J31" i="7" s="1"/>
  <c r="K31" i="2"/>
  <c r="E13" i="7"/>
  <c r="G13" i="7" s="1"/>
  <c r="I13" i="7" s="1"/>
  <c r="J13" i="7" s="1"/>
  <c r="K13" i="2"/>
  <c r="E35" i="7"/>
  <c r="G35" i="7" s="1"/>
  <c r="I35" i="7" s="1"/>
  <c r="K35" i="2"/>
  <c r="K16" i="2"/>
  <c r="K15" i="2" s="1"/>
  <c r="C9" i="3" s="1"/>
  <c r="E16" i="7"/>
  <c r="G16" i="7" s="1"/>
  <c r="I16" i="7" s="1"/>
  <c r="E22" i="7"/>
  <c r="G22" i="7" s="1"/>
  <c r="I22" i="7" s="1"/>
  <c r="J22" i="7" s="1"/>
  <c r="K22" i="2"/>
  <c r="K39" i="2"/>
  <c r="E39" i="7"/>
  <c r="G39" i="7" s="1"/>
  <c r="I39" i="7" s="1"/>
  <c r="J39" i="7" s="1"/>
  <c r="K10" i="2"/>
  <c r="E10" i="7"/>
  <c r="G10" i="7" s="1"/>
  <c r="I10" i="7" s="1"/>
  <c r="J10" i="7" s="1"/>
  <c r="K19" i="2"/>
  <c r="E19" i="7"/>
  <c r="G19" i="7" s="1"/>
  <c r="I19" i="7" s="1"/>
  <c r="J19" i="7" s="1"/>
  <c r="K24" i="2"/>
  <c r="E24" i="7"/>
  <c r="G24" i="7" s="1"/>
  <c r="I24" i="7" s="1"/>
  <c r="J24" i="7" s="1"/>
  <c r="K28" i="2"/>
  <c r="E28" i="7"/>
  <c r="G28" i="7" s="1"/>
  <c r="I28" i="7" s="1"/>
  <c r="J28" i="7" s="1"/>
  <c r="K14" i="2"/>
  <c r="E14" i="7"/>
  <c r="G14" i="7" s="1"/>
  <c r="I14" i="7" s="1"/>
  <c r="J14" i="7" s="1"/>
  <c r="E41" i="7"/>
  <c r="G41" i="7" s="1"/>
  <c r="I41" i="7" s="1"/>
  <c r="J41" i="7" s="1"/>
  <c r="K41" i="2"/>
  <c r="E43" i="7"/>
  <c r="G43" i="7" s="1"/>
  <c r="I43" i="7" s="1"/>
  <c r="K43" i="2"/>
  <c r="K42" i="2" s="1"/>
  <c r="C12" i="3" s="1"/>
  <c r="K12" i="2"/>
  <c r="E12" i="7"/>
  <c r="G12" i="7" s="1"/>
  <c r="I12" i="7" s="1"/>
  <c r="J12" i="7" s="1"/>
  <c r="K30" i="2"/>
  <c r="E30" i="7"/>
  <c r="G30" i="7" s="1"/>
  <c r="I30" i="7" s="1"/>
  <c r="J30" i="7" s="1"/>
  <c r="E11" i="7"/>
  <c r="G11" i="7" s="1"/>
  <c r="I11" i="7" s="1"/>
  <c r="J11" i="7" s="1"/>
  <c r="K11" i="2"/>
  <c r="K20" i="2"/>
  <c r="E20" i="7"/>
  <c r="G20" i="7" s="1"/>
  <c r="I20" i="7" s="1"/>
  <c r="J20" i="7" s="1"/>
  <c r="E37" i="7"/>
  <c r="G37" i="7" s="1"/>
  <c r="I37" i="7" s="1"/>
  <c r="J37" i="7" s="1"/>
  <c r="K37" i="2"/>
  <c r="E18" i="7"/>
  <c r="G18" i="7" s="1"/>
  <c r="I18" i="7" s="1"/>
  <c r="J18" i="7" s="1"/>
  <c r="K18" i="2"/>
  <c r="E36" i="7"/>
  <c r="G36" i="7" s="1"/>
  <c r="I36" i="7" s="1"/>
  <c r="J36" i="7" s="1"/>
  <c r="K36" i="2"/>
  <c r="E17" i="7"/>
  <c r="G17" i="7" s="1"/>
  <c r="I17" i="7" s="1"/>
  <c r="J17" i="7" s="1"/>
  <c r="K17" i="2"/>
  <c r="K40" i="2"/>
  <c r="E40" i="7"/>
  <c r="G40" i="7" s="1"/>
  <c r="I40" i="7" s="1"/>
  <c r="J40" i="7" s="1"/>
  <c r="E23" i="7"/>
  <c r="G23" i="7" s="1"/>
  <c r="I23" i="7" s="1"/>
  <c r="J23" i="7" s="1"/>
  <c r="K23" i="2"/>
  <c r="E29" i="7"/>
  <c r="G29" i="7" s="1"/>
  <c r="I29" i="7" s="1"/>
  <c r="J29" i="7" s="1"/>
  <c r="K29" i="2"/>
  <c r="K27" i="2"/>
  <c r="E27" i="7"/>
  <c r="G27" i="7" s="1"/>
  <c r="I27" i="7" s="1"/>
  <c r="E33" i="7"/>
  <c r="G33" i="7" s="1"/>
  <c r="I33" i="7" s="1"/>
  <c r="J33" i="7" s="1"/>
  <c r="K33" i="2"/>
  <c r="K32" i="2"/>
  <c r="E32" i="7"/>
  <c r="G32" i="7" s="1"/>
  <c r="I32" i="7" s="1"/>
  <c r="J32" i="7" s="1"/>
  <c r="E25" i="7"/>
  <c r="G25" i="7" s="1"/>
  <c r="I25" i="7" s="1"/>
  <c r="J25" i="7" s="1"/>
  <c r="K25" i="2"/>
  <c r="I26" i="7" l="1"/>
  <c r="J27" i="7"/>
  <c r="J26" i="7" s="1"/>
  <c r="I15" i="7"/>
  <c r="J16" i="7"/>
  <c r="J15" i="7" s="1"/>
  <c r="I34" i="7"/>
  <c r="J35" i="7"/>
  <c r="J34" i="7" s="1"/>
  <c r="G9" i="3"/>
  <c r="E9" i="3"/>
  <c r="I9" i="3" s="1"/>
  <c r="K34" i="2"/>
  <c r="C11" i="3" s="1"/>
  <c r="K8" i="2"/>
  <c r="J9" i="7"/>
  <c r="J8" i="7" s="1"/>
  <c r="I8" i="7"/>
  <c r="E12" i="3"/>
  <c r="G12" i="3"/>
  <c r="K26" i="2"/>
  <c r="C10" i="3" s="1"/>
  <c r="I42" i="7"/>
  <c r="J43" i="7"/>
  <c r="J42" i="7" s="1"/>
  <c r="I12" i="3" l="1"/>
  <c r="G10" i="3"/>
  <c r="E10" i="3"/>
  <c r="J45" i="7"/>
  <c r="C8" i="3"/>
  <c r="J45" i="2"/>
  <c r="I45" i="7"/>
  <c r="G11" i="3"/>
  <c r="E11" i="3"/>
  <c r="G8" i="3" l="1"/>
  <c r="F13" i="3" s="1"/>
  <c r="C13" i="3"/>
  <c r="E8" i="3"/>
  <c r="I10" i="3"/>
  <c r="I11" i="3"/>
  <c r="D13" i="3" l="1"/>
  <c r="I8" i="3"/>
  <c r="I13" i="3" s="1"/>
  <c r="H13" i="3" s="1"/>
</calcChain>
</file>

<file path=xl/sharedStrings.xml><?xml version="1.0" encoding="utf-8"?>
<sst xmlns="http://schemas.openxmlformats.org/spreadsheetml/2006/main" count="417" uniqueCount="162">
  <si>
    <t>Prefeitura Municipal de Balneário Camboriú - SC</t>
  </si>
  <si>
    <t>SPU -  Secretaria de Planejamento e Desenvolvimento Urbano</t>
  </si>
  <si>
    <t>Data do documento:</t>
  </si>
  <si>
    <t>10/06/2025</t>
  </si>
  <si>
    <t>Licitação número:</t>
  </si>
  <si>
    <t>Lote:</t>
  </si>
  <si>
    <t>Dados da licitante</t>
  </si>
  <si>
    <t>Razão social</t>
  </si>
  <si>
    <t>CNPJ:</t>
  </si>
  <si>
    <t>Telefone:</t>
  </si>
  <si>
    <t>E-Mail:</t>
  </si>
  <si>
    <t>Nome responsável:</t>
  </si>
  <si>
    <t>CPF responsável:</t>
  </si>
  <si>
    <t>Cidade licitante:</t>
  </si>
  <si>
    <t>UF licitante:</t>
  </si>
  <si>
    <t>Orcamento de obra - EXECUÇÃO DE OBRA DE CONSTRUÇÃO EM MUROS E CERCAS C.E.M ARIRIBÁ</t>
  </si>
  <si>
    <t xml:space="preserve">Data: </t>
  </si>
  <si>
    <t xml:space="preserve">Empresa: </t>
  </si>
  <si>
    <t xml:space="preserve">Telefone: </t>
  </si>
  <si>
    <t xml:space="preserve">CNPJ: </t>
  </si>
  <si>
    <t xml:space="preserve">Cidade: </t>
  </si>
  <si>
    <t xml:space="preserve">UF: </t>
  </si>
  <si>
    <t>Item</t>
  </si>
  <si>
    <t>Descrição dos itens</t>
  </si>
  <si>
    <t>U.M.</t>
  </si>
  <si>
    <t>Qtde.</t>
  </si>
  <si>
    <t>Custo base R$</t>
  </si>
  <si>
    <t>%BDI/K/TRDE Base</t>
  </si>
  <si>
    <t>Preço base R$</t>
  </si>
  <si>
    <t>Custo Un. R$</t>
  </si>
  <si>
    <t>%BDI/K/TRDE</t>
  </si>
  <si>
    <t>Preço Un. R$</t>
  </si>
  <si>
    <t>Total R$</t>
  </si>
  <si>
    <t>1</t>
  </si>
  <si>
    <t>SERVIÇOS INICIAIS</t>
  </si>
  <si>
    <t>Etapa</t>
  </si>
  <si>
    <t>1.1</t>
  </si>
  <si>
    <t>LIMPEZA MANUAL DE VEGETAÇÃO EM TERRENO COM ENXADA. AF_03/2024</t>
  </si>
  <si>
    <t>M2</t>
  </si>
  <si>
    <t>1.2</t>
  </si>
  <si>
    <t>ESCAVAÇÃO MECANIZADA DE VALA COM PROFUNDIDADE ATÉ 1,5 M (MÉDIA MONTANTE E JUSANTE/UMA COMPOSIÇÃO POR TRECHO), RETROESCAV. (0,26 M3), LARGURA MENOR QUE 0,8 M, EM SOLO DE 1A CATEGORIA, LOCAIS COM BAIXO NÍVEL DE INTERFERÊNCIA. AF_09/2024</t>
  </si>
  <si>
    <t>M3</t>
  </si>
  <si>
    <t>1.3</t>
  </si>
  <si>
    <t>PLACA DE OBRA EM CHAPA DE AÇO GALVANIZADO (DIMENSÕES CONFORME MEMORIAL) - INCLUSO SARRAFO DE MADEIRA, PONTALETE, PLACA DE OBRA, PREÇO DE AÇO, CARPINTEIRO, SERVENTE, CONCRETO MAGRO.</t>
  </si>
  <si>
    <t>1.4</t>
  </si>
  <si>
    <t>LOCACAO DE CONTAINER 2,30 X 6,00 M, ALT. 2,50 M, COM 1 SANITARIO, PARA ALMOXARIFADO EM CAITEIRO DE OBRAS, COMPLETO, SEM DIVISORIAS INTERNAS</t>
  </si>
  <si>
    <t>MES</t>
  </si>
  <si>
    <t>1.5</t>
  </si>
  <si>
    <t>DEMOLIÇÃO DE ALVENARIA PARA QUALQUER TIPO DE BLOCO, DE FORMA MECANIZADA, SEM REAPROVEITAMENTO. AF_09/2023</t>
  </si>
  <si>
    <t>1.6</t>
  </si>
  <si>
    <t>CARGA, MANOBRA E DESCARGA DE ENTULHO EM CAMINHÃO BASCULANTE 14 M³ - CARGA COM ESCAVADEIRA HIDRÁULICA  (CAÇAMBA DE 0,80 M³ / 111 HP) E DESCARGA LIVRE (UNIDADE: M3). AF_07/2020</t>
  </si>
  <si>
    <t>2</t>
  </si>
  <si>
    <t>ESTRUTURA DO MURO</t>
  </si>
  <si>
    <t>2.1</t>
  </si>
  <si>
    <t>ESTACA BROCA DE CONCRETO, DIÂMETRO DE 25CM, ESCAVAÇÃO MANUAL COM TRADO CONCHA, COM ARMADURA DE ARRANQUE. AF_05/2020</t>
  </si>
  <si>
    <t>M</t>
  </si>
  <si>
    <t>2.2</t>
  </si>
  <si>
    <t>FABRICAÇÃO, MONTAGEM E DESMONTAGEM DE FÔRMA PARA VIGA BALDRAME, EM MADEIRA SERRADA, E=25 MM, 4 UTILIZAÇÕES. AF_01/2024</t>
  </si>
  <si>
    <t>2.3</t>
  </si>
  <si>
    <t>CONCRETAGEM DE BLOCO DE COROAMENTO OU VIGA BALDRAME, FCK 30 MPA, COM USO DE BOMBA - LANÇAMENTO, ADENSAMENTO E ACABAMENTO. AF_01/2024</t>
  </si>
  <si>
    <t>2.4</t>
  </si>
  <si>
    <t>ARMAÇÃO DE SAPATA ISOLADA, VIGA BALDRAME E SAPATA CORRIDA UTILIZANDO AÇO CA-60 DE 5 MM - MONTAGEM. AF_01/2024</t>
  </si>
  <si>
    <t>KG</t>
  </si>
  <si>
    <t>2.5</t>
  </si>
  <si>
    <t>ARMAÇÃO DE SAPATA ISOLADA, VIGA BALDRAME E SAPATA CORRIDA UTILIZANDO AÇO CA-50 DE 10 MM - MONTAGEM. AF_01/2024</t>
  </si>
  <si>
    <t>2.6</t>
  </si>
  <si>
    <t>CONCRETAGEM DE PILARES, FCK = 25 MPA, COM USO DE BOMBA - LANÇAMENTO, ADENSAMENTO E ACABAMENTO. AF_02/2022_PS</t>
  </si>
  <si>
    <t>2.7</t>
  </si>
  <si>
    <t>ARMAÇÃO DE PILAR OU VIGA DE ESTRUTURA CONVENCIONAL DE CONCRETO ARMADO UTILIZANDO AÇO CA-50 DE 8,0 MM - MONTAGEM. AF_06/2022</t>
  </si>
  <si>
    <t>2.8</t>
  </si>
  <si>
    <t>ARMAÇÃO DE PILAR OU VIGA DE ESTRUTURA DE CONCRETO ARMADO EMBUTIDA EM ALVENARIA DE VEDAÇÃO UTILIZANDO AÇO CA-60 DE 5,0 MM - MONTAGEM. AF_06/2022</t>
  </si>
  <si>
    <t>2.9</t>
  </si>
  <si>
    <t>FABRICAÇÃO DE FÔRMA PARA PILARES E ESTRUTURAS SIMILARES, EM MADEIRA SERRADA, E=25 MM. AF_09/2020</t>
  </si>
  <si>
    <t>2.10</t>
  </si>
  <si>
    <t>LASTRO DE CONCRETO MAGRO, APLICADO EM BLOCOS DE COROAMENTO OU SAPATAS. AF_01/2024</t>
  </si>
  <si>
    <t>3</t>
  </si>
  <si>
    <t>RAMPA</t>
  </si>
  <si>
    <t>3.1</t>
  </si>
  <si>
    <t>LASTRO DE CONCRETO MAGRO, APLICADO EM PISOS, LAJES SOBRE SOLO OU RADIERS, ESPESSURA DE 3 CM. AF_01/2024</t>
  </si>
  <si>
    <t>3.2</t>
  </si>
  <si>
    <t>COMPACTAÇÃO MECÂNICA DE SOLO PARA EXECUÇÃO DE RADIER, PISO DE CONCRETO OU LAJE SOBRE SOLO, COM COMPACTADOR DE SOLOS A PERCUSSÃO. AF_09/2021</t>
  </si>
  <si>
    <t>3.3</t>
  </si>
  <si>
    <t>CONCRETAGEM DE RADIER, PISO DE CONCRETO OU LAJE SOBRE SOLO, FCK 30 MPA - LANÇAMENTO, ADENSAMENTO E ACABAMENTO. AF_09/2021</t>
  </si>
  <si>
    <t>3.4</t>
  </si>
  <si>
    <t>CAMADA SEPARADORA PARA EXECUÇÃO DE RADIER, PISO DE CONCRETO OU LAJE SOBRE SOLO, EM LONA PLÁSTICA. AF_09/2021</t>
  </si>
  <si>
    <t>3.5</t>
  </si>
  <si>
    <t>ARMAÇÃO PARA EXECUÇÃO DE RADIER, PISO DE CONCRETO OU LAJE SOBRE SOLO, COM USO DE TELA Q-196. AF_09/2021</t>
  </si>
  <si>
    <t>3.6</t>
  </si>
  <si>
    <t>REASSENTAMENTO DE BLOCOS SEXTAVADO PARA PISO INTERTRAVADO, ESPESSURA DE 8 CM, EM VIA/ESTACIONAMENTO, COM REAPROVEITAMENTO DOS BLOCOS SEXTAVADO - INCLUSO RETIRADA E COLOCAÇÃO DO MATERIAL. AF_12/2020</t>
  </si>
  <si>
    <t>3.7</t>
  </si>
  <si>
    <t xml:space="preserve">REMOÇÃO E REASSENTAMENTO DE GUIA (MEIO-FIO), PARA VIAS URBANAS </t>
  </si>
  <si>
    <t>4</t>
  </si>
  <si>
    <t>MURO</t>
  </si>
  <si>
    <t>4.1</t>
  </si>
  <si>
    <t>CHAPISCO APLICADO EM ALVENARIA (SEM PRESENÇA DE VÃOS) E ESTRUTURAS DE CONCRETO DE FACHADA, COM COLHER DE PEDREIRO.  ARGAMASSA TRAÇO 1:3 COM PREPARO EM BETONEIRA 400L. AF_10/2022</t>
  </si>
  <si>
    <t>4.2</t>
  </si>
  <si>
    <t>EMBOÇO OU MASSA ÚNICA EM ARGAMASSA TRAÇO 1:2:8, PREPARO MECÂNICO COM BETONEIRA 400 L, APLICADA MANUALMENTE EM PANOS CEGOS DE FACHADA (SEM PRESENÇA DE VÃOS), ESPESSURA DE 25 MM. AF_08/2022</t>
  </si>
  <si>
    <t>4.3</t>
  </si>
  <si>
    <t>ALVENARIA DE VEDAÇÃO DE BLOCOS CERÂMICOS FURADOS NA HORIZONTAL DE 11,5X19X19 CM (ESPESSURA 11,5 CM) E ARGAMASSA DE ASSENTAMENTO COM PREPARO MANUAL. AF_12/2021</t>
  </si>
  <si>
    <t>4.4</t>
  </si>
  <si>
    <t>APLICAÇÃO MANUAL DE FUNDO SELADOR ACRÍLICO EM PAREDES EXTERNAS DE CASAS. AF_03/2024</t>
  </si>
  <si>
    <t>4.5</t>
  </si>
  <si>
    <t>APLICAÇÃO MANUAL DE TINTA LÁTEX ACRÍLICA EM PANOS SEM PRESENÇA DE VÃOS, DUAS DEMÃOS. AF_03/2024</t>
  </si>
  <si>
    <t>4.6</t>
  </si>
  <si>
    <t>APLICAÇÃO MANUAL DE MASSA ACRÍLICA EM PAREDES EXTERNAS DE CASAS, UMA DEMÃO. AF_03/2024</t>
  </si>
  <si>
    <t>4.7</t>
  </si>
  <si>
    <t>LIMPEZA DE SUPERFÍCIE COM JATO DE ALTA PRESSÃO. AF_04/2019</t>
  </si>
  <si>
    <t>5</t>
  </si>
  <si>
    <t>SERVIÇOS COMPLEMENTARES</t>
  </si>
  <si>
    <t>5.1</t>
  </si>
  <si>
    <t>PORTÃO DE ABRIR (2,20 X 2,00 M) COM TELA DE ARAME GALVANIZADO FIO12, MALHA 2" , REVESTIDA EM PVC E QUADRO EM TUBO DE FERRO GALVANIZADO DE 11/2" COM PINTURA ESMALTE EPOXI</t>
  </si>
  <si>
    <t>UN</t>
  </si>
  <si>
    <t>5.2</t>
  </si>
  <si>
    <t>(PMBV-375) LIMPEZA FINAL DE OBRA - VARRIÇÃO; DESMONTE DE CANTEIRO; LIMPEZA DE ENTULHOS; REMOÇÃO DE VESTÍGIOS DE CONCRETAGEM, PINTURA E MARCENARIA</t>
  </si>
  <si>
    <t>Valor total R$</t>
  </si>
  <si>
    <t>Itens com 'Custo Un. R$' na cor azul são de contrapartida do município, por isso seu custo deve permanecer zero!</t>
  </si>
  <si>
    <t>Itens com 'Custo Un. R$' na cor amarela serão executados pela empresa contratante!</t>
  </si>
  <si>
    <t>% Mês 1</t>
  </si>
  <si>
    <t>R$ Mês 1</t>
  </si>
  <si>
    <t>% Mês 2</t>
  </si>
  <si>
    <t>R$ Mês 2</t>
  </si>
  <si>
    <t>% Total</t>
  </si>
  <si>
    <t>R$ Total</t>
  </si>
  <si>
    <t>Totais cronograma</t>
  </si>
  <si>
    <t>1º quartil</t>
  </si>
  <si>
    <t>3º quartil</t>
  </si>
  <si>
    <t>Proposto</t>
  </si>
  <si>
    <t>Identificação</t>
  </si>
  <si>
    <t>AC</t>
  </si>
  <si>
    <t>Administração Central</t>
  </si>
  <si>
    <t>S+G</t>
  </si>
  <si>
    <t>Seguro e Garantia</t>
  </si>
  <si>
    <t>R</t>
  </si>
  <si>
    <t>Risco</t>
  </si>
  <si>
    <t>DF</t>
  </si>
  <si>
    <t>Despesas Financeiras</t>
  </si>
  <si>
    <t>L</t>
  </si>
  <si>
    <t>Lucro</t>
  </si>
  <si>
    <t>I*</t>
  </si>
  <si>
    <t>Tributos *</t>
  </si>
  <si>
    <t>Total</t>
  </si>
  <si>
    <t>PIS e COFINS</t>
  </si>
  <si>
    <t>Alíquota ISS</t>
  </si>
  <si>
    <t>Base de cálculo</t>
  </si>
  <si>
    <t>ISS Aplicável</t>
  </si>
  <si>
    <t>Cont. Prev. s/Rec.Bruta</t>
  </si>
  <si>
    <t>K1=</t>
  </si>
  <si>
    <t>Encargos sociais incidentes sobre a mão de obra</t>
  </si>
  <si>
    <t>k2=</t>
  </si>
  <si>
    <t>Administração central (overhead)</t>
  </si>
  <si>
    <t>k3=</t>
  </si>
  <si>
    <t>Margem bruta</t>
  </si>
  <si>
    <t>k4=</t>
  </si>
  <si>
    <t>Impostos (PIS + COFINS + ISS)</t>
  </si>
  <si>
    <t>K</t>
  </si>
  <si>
    <t>{[(1+k1+k2)(1+k3)]/(1-k4)}</t>
  </si>
  <si>
    <t>TRDE</t>
  </si>
  <si>
    <t>[(1+k3)/(1-k4)]</t>
  </si>
  <si>
    <t>Material R$</t>
  </si>
  <si>
    <t>Serviço R$</t>
  </si>
  <si>
    <t>Total Material R$</t>
  </si>
  <si>
    <t>Total Serviço R$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</si>
</sst>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0\ 000\ 000\ 0000\ 00"/>
    <numFmt numFmtId="165" formatCode="\(##&quot;) &quot;####\-####"/>
    <numFmt numFmtId="166" formatCode="00\ 000\ 0000\ 00"/>
    <numFmt numFmtId="167" formatCode="\(000&quot;) &quot;0000\-0000"/>
    <numFmt numFmtId="168" formatCode="#,##0.0000"/>
    <numFmt numFmtId="169" formatCode="###,##0.00"/>
    <numFmt numFmtId="170" formatCode="###,##0.0000"/>
    <numFmt numFmtId="171" formatCode="#,##0.00##"/>
  </numFmts>
  <fonts count="5" x14ac:knownFonts="1">
    <font>
      <sz val="10"/>
      <name val="Arial"/>
      <family val="2"/>
    </font>
    <font>
      <b/>
      <sz val="8"/>
      <name val="Calibri"/>
      <charset val="1"/>
    </font>
    <font>
      <sz val="8"/>
      <name val="Calibri"/>
      <charset val="1"/>
    </font>
    <font>
      <sz val="11"/>
      <color rgb="FFFFFFFF"/>
      <name val="Calibri"/>
      <charset val="1"/>
    </font>
    <font>
      <b/>
      <sz val="8"/>
      <color rgb="FF000000"/>
      <name val="Calibri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64"/>
        <bgColor rgb="FFFFFF00"/>
      </patternFill>
    </fill>
    <fill>
      <patternFill patternType="solid">
        <fgColor rgb="FFC0C0C0"/>
        <bgColor rgb="FFCCCCFF"/>
      </patternFill>
    </fill>
    <fill>
      <patternFill patternType="solid">
        <fgColor rgb="FFB0E0E6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4" fontId="1" fillId="3" borderId="0" xfId="0" applyNumberFormat="1" applyFont="1" applyFill="1" applyAlignment="1">
      <alignment horizontal="right"/>
    </xf>
    <xf numFmtId="0" fontId="1" fillId="3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/>
    </xf>
    <xf numFmtId="164" fontId="1" fillId="0" borderId="0" xfId="0" applyNumberFormat="1" applyFont="1" applyAlignment="1">
      <alignment horizontal="left" vertical="top"/>
    </xf>
    <xf numFmtId="167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166" fontId="2" fillId="2" borderId="1" xfId="0" applyNumberFormat="1" applyFont="1" applyFill="1" applyBorder="1" applyAlignment="1" applyProtection="1">
      <alignment vertical="top"/>
      <protection locked="0"/>
    </xf>
    <xf numFmtId="165" fontId="2" fillId="2" borderId="1" xfId="0" applyNumberFormat="1" applyFont="1" applyFill="1" applyBorder="1" applyAlignment="1" applyProtection="1">
      <alignment vertical="top"/>
      <protection locked="0"/>
    </xf>
    <xf numFmtId="164" fontId="2" fillId="2" borderId="1" xfId="0" applyNumberFormat="1" applyFont="1" applyFill="1" applyBorder="1" applyAlignment="1" applyProtection="1">
      <alignment vertical="top"/>
      <protection locked="0"/>
    </xf>
    <xf numFmtId="0" fontId="1" fillId="0" borderId="2" xfId="0" applyFont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horizontal="center" vertical="top"/>
    </xf>
    <xf numFmtId="0" fontId="2" fillId="2" borderId="1" xfId="0" applyFont="1" applyFill="1" applyBorder="1" applyAlignment="1" applyProtection="1">
      <alignment vertical="top"/>
      <protection locked="0"/>
    </xf>
    <xf numFmtId="0" fontId="1" fillId="0" borderId="0" xfId="0" applyFont="1" applyAlignment="1">
      <alignment horizontal="left" vertical="top"/>
    </xf>
    <xf numFmtId="14" fontId="0" fillId="0" borderId="0" xfId="0" applyNumberFormat="1"/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horizontal="left"/>
    </xf>
    <xf numFmtId="4" fontId="1" fillId="3" borderId="1" xfId="0" applyNumberFormat="1" applyFont="1" applyFill="1" applyBorder="1" applyAlignment="1">
      <alignment horizontal="right"/>
    </xf>
    <xf numFmtId="0" fontId="3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/>
    </xf>
    <xf numFmtId="168" fontId="2" fillId="0" borderId="1" xfId="0" applyNumberFormat="1" applyFont="1" applyBorder="1" applyAlignment="1">
      <alignment horizontal="right" vertical="top"/>
    </xf>
    <xf numFmtId="169" fontId="2" fillId="0" borderId="1" xfId="0" applyNumberFormat="1" applyFont="1" applyBorder="1" applyAlignment="1">
      <alignment horizontal="right" vertical="top"/>
    </xf>
    <xf numFmtId="170" fontId="2" fillId="2" borderId="1" xfId="0" applyNumberFormat="1" applyFont="1" applyFill="1" applyBorder="1" applyAlignment="1" applyProtection="1">
      <alignment horizontal="right" vertical="top"/>
      <protection locked="0"/>
    </xf>
    <xf numFmtId="171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 applyAlignment="1">
      <alignment horizontal="right" vertical="top"/>
    </xf>
    <xf numFmtId="4" fontId="1" fillId="3" borderId="0" xfId="0" applyNumberFormat="1" applyFont="1" applyFill="1" applyAlignment="1">
      <alignment horizontal="right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 wrapText="1"/>
    </xf>
    <xf numFmtId="4" fontId="4" fillId="3" borderId="1" xfId="0" applyNumberFormat="1" applyFont="1" applyFill="1" applyBorder="1"/>
    <xf numFmtId="4" fontId="2" fillId="2" borderId="1" xfId="0" applyNumberFormat="1" applyFont="1" applyFill="1" applyBorder="1" applyAlignment="1" applyProtection="1">
      <alignment horizontal="right" vertical="top"/>
      <protection locked="0"/>
    </xf>
    <xf numFmtId="4" fontId="1" fillId="0" borderId="1" xfId="0" applyNumberFormat="1" applyFont="1" applyBorder="1" applyAlignment="1">
      <alignment horizontal="right" vertical="top"/>
    </xf>
    <xf numFmtId="4" fontId="1" fillId="3" borderId="1" xfId="0" applyNumberFormat="1" applyFont="1" applyFill="1" applyBorder="1" applyAlignment="1">
      <alignment horizontal="right" vertical="top"/>
    </xf>
    <xf numFmtId="4" fontId="2" fillId="2" borderId="1" xfId="0" applyNumberFormat="1" applyFont="1" applyFill="1" applyBorder="1" applyAlignment="1" applyProtection="1">
      <alignment vertical="top"/>
      <protection locked="0"/>
    </xf>
    <xf numFmtId="170" fontId="1" fillId="0" borderId="1" xfId="0" applyNumberFormat="1" applyFont="1" applyBorder="1" applyAlignment="1">
      <alignment horizontal="right" vertical="top"/>
    </xf>
    <xf numFmtId="169" fontId="2" fillId="2" borderId="1" xfId="0" applyNumberFormat="1" applyFont="1" applyFill="1" applyBorder="1" applyAlignment="1" applyProtection="1">
      <alignment horizontal="right" vertical="top"/>
      <protection locked="0"/>
    </xf>
    <xf numFmtId="0" fontId="2" fillId="0" borderId="3" xfId="0" applyFont="1" applyBorder="1" applyAlignment="1">
      <alignment horizontal="center" vertical="top"/>
    </xf>
    <xf numFmtId="166" fontId="2" fillId="0" borderId="0" xfId="0" applyNumberFormat="1" applyFont="1" applyAlignment="1">
      <alignment horizontal="center" vertical="top"/>
    </xf>
    <xf numFmtId="4" fontId="1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left"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4"/>
      <rgbColor rgb="FFB0E0E6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705240</xdr:colOff>
      <xdr:row>2</xdr:row>
      <xdr:rowOff>190080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607240" y="0"/>
          <a:ext cx="70524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611640</xdr:colOff>
      <xdr:row>2</xdr:row>
      <xdr:rowOff>190080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2255480" y="0"/>
          <a:ext cx="61164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612000</xdr:colOff>
      <xdr:row>2</xdr:row>
      <xdr:rowOff>190080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20440" y="0"/>
          <a:ext cx="61200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612000</xdr:colOff>
      <xdr:row>2</xdr:row>
      <xdr:rowOff>190080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020440" y="0"/>
          <a:ext cx="61200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612000</xdr:colOff>
      <xdr:row>2</xdr:row>
      <xdr:rowOff>190080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121080" y="0"/>
          <a:ext cx="612000" cy="5709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10</xdr:col>
      <xdr:colOff>612000</xdr:colOff>
      <xdr:row>2</xdr:row>
      <xdr:rowOff>190080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8466120" y="0"/>
          <a:ext cx="612000" cy="57096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7"/>
  <sheetViews>
    <sheetView zoomScaleNormal="100" workbookViewId="0"/>
  </sheetViews>
  <sheetFormatPr defaultRowHeight="12.75" x14ac:dyDescent="0.2"/>
  <cols>
    <col min="1" max="1025" width="8.7109375" customWidth="1"/>
  </cols>
  <sheetData>
    <row r="1" spans="1:9" x14ac:dyDescent="0.2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">
      <c r="A2" s="14" t="s">
        <v>1</v>
      </c>
      <c r="B2" s="14"/>
      <c r="C2" s="14"/>
      <c r="D2" s="14"/>
      <c r="E2" s="14"/>
      <c r="F2" s="14"/>
      <c r="G2" s="14"/>
      <c r="H2" s="14"/>
      <c r="I2" s="14"/>
    </row>
    <row r="3" spans="1:9" x14ac:dyDescent="0.2">
      <c r="A3" s="14" t="s">
        <v>2</v>
      </c>
      <c r="B3" s="14"/>
      <c r="C3" s="13" t="s">
        <v>3</v>
      </c>
      <c r="D3" s="13"/>
      <c r="E3" s="13"/>
      <c r="F3" s="13"/>
      <c r="G3" s="13"/>
      <c r="H3" s="13"/>
      <c r="I3" s="13"/>
    </row>
    <row r="4" spans="1:9" x14ac:dyDescent="0.2">
      <c r="A4" s="12" t="s">
        <v>4</v>
      </c>
      <c r="B4" s="12"/>
      <c r="C4" s="13"/>
      <c r="D4" s="13"/>
      <c r="E4" s="13"/>
      <c r="F4" s="13"/>
      <c r="G4" s="13"/>
      <c r="H4" s="13"/>
      <c r="I4" s="13"/>
    </row>
    <row r="5" spans="1:9" x14ac:dyDescent="0.2">
      <c r="A5" s="14" t="s">
        <v>5</v>
      </c>
      <c r="B5" s="14"/>
      <c r="C5" s="13"/>
      <c r="D5" s="13"/>
      <c r="E5" s="13"/>
      <c r="F5" s="13"/>
      <c r="G5" s="13"/>
      <c r="H5" s="13"/>
      <c r="I5" s="13"/>
    </row>
    <row r="6" spans="1:9" x14ac:dyDescent="0.2">
      <c r="A6" s="14" t="s">
        <v>6</v>
      </c>
      <c r="B6" s="14"/>
      <c r="C6" s="14"/>
      <c r="D6" s="14"/>
      <c r="E6" s="14"/>
      <c r="F6" s="14"/>
      <c r="G6" s="14"/>
      <c r="H6" s="14"/>
      <c r="I6" s="14"/>
    </row>
    <row r="7" spans="1:9" x14ac:dyDescent="0.2">
      <c r="A7" s="14" t="s">
        <v>7</v>
      </c>
      <c r="B7" s="14"/>
      <c r="C7" s="13"/>
      <c r="D7" s="13"/>
      <c r="E7" s="13"/>
      <c r="F7" s="13"/>
      <c r="G7" s="13"/>
      <c r="H7" s="13"/>
      <c r="I7" s="13"/>
    </row>
    <row r="8" spans="1:9" x14ac:dyDescent="0.2">
      <c r="A8" s="14" t="s">
        <v>8</v>
      </c>
      <c r="B8" s="14"/>
      <c r="C8" s="11"/>
      <c r="D8" s="11"/>
      <c r="E8" s="11"/>
      <c r="F8" s="11"/>
      <c r="G8" s="11"/>
      <c r="H8" s="11"/>
      <c r="I8" s="11"/>
    </row>
    <row r="9" spans="1:9" x14ac:dyDescent="0.2">
      <c r="A9" s="14" t="s">
        <v>9</v>
      </c>
      <c r="B9" s="14"/>
      <c r="C9" s="10"/>
      <c r="D9" s="10"/>
      <c r="E9" s="10"/>
      <c r="F9" s="10"/>
      <c r="G9" s="10"/>
      <c r="H9" s="10"/>
      <c r="I9" s="10"/>
    </row>
    <row r="10" spans="1:9" x14ac:dyDescent="0.2">
      <c r="A10" s="14" t="s">
        <v>10</v>
      </c>
      <c r="B10" s="14"/>
      <c r="C10" s="13"/>
      <c r="D10" s="13"/>
      <c r="E10" s="13"/>
      <c r="F10" s="13"/>
      <c r="G10" s="13"/>
      <c r="H10" s="13"/>
      <c r="I10" s="13"/>
    </row>
    <row r="11" spans="1:9" x14ac:dyDescent="0.2">
      <c r="A11" s="14" t="s">
        <v>11</v>
      </c>
      <c r="B11" s="14"/>
      <c r="C11" s="13"/>
      <c r="D11" s="13"/>
      <c r="E11" s="13"/>
      <c r="F11" s="13"/>
      <c r="G11" s="13"/>
      <c r="H11" s="13"/>
      <c r="I11" s="13"/>
    </row>
    <row r="12" spans="1:9" x14ac:dyDescent="0.2">
      <c r="A12" s="14" t="s">
        <v>12</v>
      </c>
      <c r="B12" s="14"/>
      <c r="C12" s="9"/>
      <c r="D12" s="9"/>
      <c r="E12" s="9"/>
      <c r="F12" s="9"/>
      <c r="G12" s="9"/>
      <c r="H12" s="9"/>
      <c r="I12" s="9"/>
    </row>
    <row r="13" spans="1:9" x14ac:dyDescent="0.2">
      <c r="A13" s="14" t="s">
        <v>13</v>
      </c>
      <c r="B13" s="14"/>
      <c r="C13" s="13"/>
      <c r="D13" s="13"/>
      <c r="E13" s="13"/>
      <c r="F13" s="13"/>
      <c r="G13" s="13"/>
      <c r="H13" s="13"/>
      <c r="I13" s="13"/>
    </row>
    <row r="14" spans="1:9" x14ac:dyDescent="0.2">
      <c r="A14" s="14" t="s">
        <v>14</v>
      </c>
      <c r="B14" s="14"/>
      <c r="C14" s="13"/>
      <c r="D14" s="13"/>
      <c r="E14" s="13"/>
      <c r="F14" s="13"/>
      <c r="G14" s="13"/>
      <c r="H14" s="13"/>
      <c r="I14" s="13"/>
    </row>
    <row r="15" spans="1:9" x14ac:dyDescent="0.2">
      <c r="A15" s="14"/>
      <c r="B15" s="14"/>
      <c r="C15" s="14"/>
      <c r="D15" s="14"/>
      <c r="E15" s="14"/>
      <c r="F15" s="14"/>
      <c r="G15" s="14"/>
      <c r="H15" s="14"/>
      <c r="I15" s="14"/>
    </row>
    <row r="16" spans="1:9" x14ac:dyDescent="0.2">
      <c r="A16" s="14"/>
      <c r="B16" s="14"/>
      <c r="C16" s="14"/>
      <c r="D16" s="14"/>
      <c r="E16" s="14"/>
      <c r="F16" s="14"/>
      <c r="G16" s="14"/>
      <c r="H16" s="14"/>
      <c r="I16" s="14"/>
    </row>
    <row r="17" spans="1:9" x14ac:dyDescent="0.2">
      <c r="A17" s="14"/>
      <c r="B17" s="14"/>
      <c r="C17" s="14"/>
      <c r="D17" s="14"/>
      <c r="E17" s="14"/>
      <c r="F17" s="14"/>
      <c r="G17" s="14"/>
      <c r="H17" s="14"/>
      <c r="I17" s="14"/>
    </row>
  </sheetData>
  <sheetProtection password="BF59" sheet="1" objects="1" scenarios="1" selectLockedCells="1"/>
  <mergeCells count="26">
    <mergeCell ref="A14:B14"/>
    <mergeCell ref="C14:I14"/>
    <mergeCell ref="A15:I17"/>
    <mergeCell ref="A11:B11"/>
    <mergeCell ref="C11:I11"/>
    <mergeCell ref="A12:B12"/>
    <mergeCell ref="C12:I12"/>
    <mergeCell ref="A13:B13"/>
    <mergeCell ref="C13:I13"/>
    <mergeCell ref="A8:B8"/>
    <mergeCell ref="C8:I8"/>
    <mergeCell ref="A9:B9"/>
    <mergeCell ref="C9:I9"/>
    <mergeCell ref="A10:B10"/>
    <mergeCell ref="C10:I10"/>
    <mergeCell ref="A5:B5"/>
    <mergeCell ref="C5:I5"/>
    <mergeCell ref="A6:I6"/>
    <mergeCell ref="A7:B7"/>
    <mergeCell ref="C7:I7"/>
    <mergeCell ref="A1:I1"/>
    <mergeCell ref="A2:I2"/>
    <mergeCell ref="A3:B3"/>
    <mergeCell ref="C3:I3"/>
    <mergeCell ref="A4:B4"/>
    <mergeCell ref="C4:I4"/>
  </mergeCells>
  <pageMargins left="0.5" right="0.5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56"/>
  <sheetViews>
    <sheetView tabSelected="1" zoomScaleNormal="100" workbookViewId="0"/>
  </sheetViews>
  <sheetFormatPr defaultRowHeight="12.75" x14ac:dyDescent="0.2"/>
  <cols>
    <col min="1" max="1" width="8" customWidth="1"/>
    <col min="2" max="2" width="30" customWidth="1"/>
    <col min="3" max="3" width="10" customWidth="1"/>
    <col min="4" max="4" width="12" customWidth="1"/>
    <col min="5" max="5" width="10" customWidth="1"/>
    <col min="6" max="6" width="12" customWidth="1"/>
    <col min="7" max="11" width="10" customWidth="1"/>
    <col min="12" max="1025" width="8.7109375" customWidth="1"/>
  </cols>
  <sheetData>
    <row r="1" spans="1:12" x14ac:dyDescent="0.2">
      <c r="A1" s="16" t="s">
        <v>0</v>
      </c>
    </row>
    <row r="2" spans="1:12" x14ac:dyDescent="0.2">
      <c r="A2" s="16" t="s">
        <v>15</v>
      </c>
    </row>
    <row r="3" spans="1:12" x14ac:dyDescent="0.2">
      <c r="A3" s="16" t="s">
        <v>16</v>
      </c>
      <c r="B3" s="17" t="str">
        <f>DADOS!C3</f>
        <v>10/06/2025</v>
      </c>
    </row>
    <row r="4" spans="1:12" x14ac:dyDescent="0.2">
      <c r="A4" s="16" t="s">
        <v>17</v>
      </c>
      <c r="B4" s="8">
        <f>DADOS!C7</f>
        <v>0</v>
      </c>
      <c r="C4" s="8"/>
      <c r="D4" s="8"/>
      <c r="E4" s="8"/>
      <c r="F4" s="8"/>
      <c r="G4" s="16" t="s">
        <v>18</v>
      </c>
      <c r="H4" s="7">
        <f>DADOS!C9</f>
        <v>0</v>
      </c>
      <c r="I4" s="7"/>
    </row>
    <row r="5" spans="1:12" x14ac:dyDescent="0.2">
      <c r="A5" s="16" t="s">
        <v>19</v>
      </c>
      <c r="B5" s="6">
        <f>DADOS!C8</f>
        <v>0</v>
      </c>
      <c r="C5" s="6"/>
      <c r="D5" s="16" t="s">
        <v>20</v>
      </c>
      <c r="E5" s="8">
        <f>DADOS!C13</f>
        <v>0</v>
      </c>
      <c r="F5" s="8"/>
      <c r="G5" s="8"/>
      <c r="H5" s="16" t="s">
        <v>21</v>
      </c>
      <c r="I5" s="16">
        <f>DADOS!C14</f>
        <v>0</v>
      </c>
    </row>
    <row r="7" spans="1:12" x14ac:dyDescent="0.2">
      <c r="A7" s="18" t="s">
        <v>22</v>
      </c>
      <c r="B7" s="18" t="s">
        <v>23</v>
      </c>
      <c r="C7" s="18" t="s">
        <v>24</v>
      </c>
      <c r="D7" s="18" t="s">
        <v>25</v>
      </c>
      <c r="E7" s="18" t="s">
        <v>26</v>
      </c>
      <c r="F7" s="18" t="s">
        <v>27</v>
      </c>
      <c r="G7" s="18" t="s">
        <v>28</v>
      </c>
      <c r="H7" s="18" t="s">
        <v>29</v>
      </c>
      <c r="I7" s="18" t="s">
        <v>30</v>
      </c>
      <c r="J7" s="18" t="s">
        <v>31</v>
      </c>
      <c r="K7" s="18" t="s">
        <v>32</v>
      </c>
    </row>
    <row r="8" spans="1:12" ht="15" x14ac:dyDescent="0.25">
      <c r="A8" s="19" t="s">
        <v>33</v>
      </c>
      <c r="B8" s="5" t="s">
        <v>34</v>
      </c>
      <c r="C8" s="5"/>
      <c r="D8" s="5"/>
      <c r="E8" s="5"/>
      <c r="F8" s="5"/>
      <c r="G8" s="5"/>
      <c r="H8" s="5"/>
      <c r="I8" s="19"/>
      <c r="J8" s="19"/>
      <c r="K8" s="20">
        <f>SUM(K9:K14)</f>
        <v>0</v>
      </c>
      <c r="L8" s="21" t="s">
        <v>35</v>
      </c>
    </row>
    <row r="9" spans="1:12" ht="22.5" x14ac:dyDescent="0.25">
      <c r="A9" s="22" t="s">
        <v>36</v>
      </c>
      <c r="B9" s="23" t="s">
        <v>37</v>
      </c>
      <c r="C9" s="24" t="s">
        <v>38</v>
      </c>
      <c r="D9" s="25">
        <v>135</v>
      </c>
      <c r="E9" s="26">
        <v>5.2</v>
      </c>
      <c r="F9" s="26">
        <v>22.23</v>
      </c>
      <c r="G9" s="26">
        <v>6.36</v>
      </c>
      <c r="H9" s="27"/>
      <c r="I9" s="28">
        <f>ROUND('BDI Principal'!D14,2)</f>
        <v>22.23</v>
      </c>
      <c r="J9" s="29">
        <f t="shared" ref="J9:J14" si="0">ROUND((ROUND(H9,2)*I9/100)+ROUND(H9,2),2)</f>
        <v>0</v>
      </c>
      <c r="K9" s="29">
        <f t="shared" ref="K9:K14" si="1">ROUND(D9*J9,2)</f>
        <v>0</v>
      </c>
      <c r="L9" s="21" t="s">
        <v>22</v>
      </c>
    </row>
    <row r="10" spans="1:12" ht="78.75" x14ac:dyDescent="0.25">
      <c r="A10" s="22" t="s">
        <v>39</v>
      </c>
      <c r="B10" s="23" t="s">
        <v>40</v>
      </c>
      <c r="C10" s="24" t="s">
        <v>41</v>
      </c>
      <c r="D10" s="25">
        <v>10.45</v>
      </c>
      <c r="E10" s="26">
        <v>9.4700000000000006</v>
      </c>
      <c r="F10" s="26">
        <v>22.23</v>
      </c>
      <c r="G10" s="26">
        <v>11.58</v>
      </c>
      <c r="H10" s="27"/>
      <c r="I10" s="28">
        <f>ROUND('BDI Principal'!D14,2)</f>
        <v>22.23</v>
      </c>
      <c r="J10" s="29">
        <f t="shared" si="0"/>
        <v>0</v>
      </c>
      <c r="K10" s="29">
        <f t="shared" si="1"/>
        <v>0</v>
      </c>
      <c r="L10" s="21" t="s">
        <v>22</v>
      </c>
    </row>
    <row r="11" spans="1:12" ht="67.5" x14ac:dyDescent="0.25">
      <c r="A11" s="22" t="s">
        <v>42</v>
      </c>
      <c r="B11" s="23" t="s">
        <v>43</v>
      </c>
      <c r="C11" s="24" t="s">
        <v>38</v>
      </c>
      <c r="D11" s="25">
        <v>2.5</v>
      </c>
      <c r="E11" s="26">
        <v>536.04999999999995</v>
      </c>
      <c r="F11" s="26">
        <v>22.23</v>
      </c>
      <c r="G11" s="26">
        <v>655.21</v>
      </c>
      <c r="H11" s="27"/>
      <c r="I11" s="28">
        <f>ROUND('BDI Principal'!D14,2)</f>
        <v>22.23</v>
      </c>
      <c r="J11" s="29">
        <f t="shared" si="0"/>
        <v>0</v>
      </c>
      <c r="K11" s="29">
        <f t="shared" si="1"/>
        <v>0</v>
      </c>
      <c r="L11" s="21" t="s">
        <v>22</v>
      </c>
    </row>
    <row r="12" spans="1:12" ht="45" x14ac:dyDescent="0.25">
      <c r="A12" s="22" t="s">
        <v>44</v>
      </c>
      <c r="B12" s="23" t="s">
        <v>45</v>
      </c>
      <c r="C12" s="24" t="s">
        <v>46</v>
      </c>
      <c r="D12" s="25">
        <v>1</v>
      </c>
      <c r="E12" s="26">
        <v>1037.2</v>
      </c>
      <c r="F12" s="26">
        <v>22.23</v>
      </c>
      <c r="G12" s="26">
        <v>1267.77</v>
      </c>
      <c r="H12" s="27"/>
      <c r="I12" s="28">
        <f>ROUND('BDI Principal'!D14,2)</f>
        <v>22.23</v>
      </c>
      <c r="J12" s="29">
        <f t="shared" si="0"/>
        <v>0</v>
      </c>
      <c r="K12" s="29">
        <f t="shared" si="1"/>
        <v>0</v>
      </c>
      <c r="L12" s="21" t="s">
        <v>22</v>
      </c>
    </row>
    <row r="13" spans="1:12" ht="45" x14ac:dyDescent="0.25">
      <c r="A13" s="22" t="s">
        <v>47</v>
      </c>
      <c r="B13" s="23" t="s">
        <v>48</v>
      </c>
      <c r="C13" s="24" t="s">
        <v>41</v>
      </c>
      <c r="D13" s="25">
        <v>25.8</v>
      </c>
      <c r="E13" s="26">
        <v>62.36</v>
      </c>
      <c r="F13" s="26">
        <v>22.23</v>
      </c>
      <c r="G13" s="26">
        <v>76.22</v>
      </c>
      <c r="H13" s="27"/>
      <c r="I13" s="28">
        <f>ROUND('BDI Principal'!D14,2)</f>
        <v>22.23</v>
      </c>
      <c r="J13" s="29">
        <f t="shared" si="0"/>
        <v>0</v>
      </c>
      <c r="K13" s="29">
        <f t="shared" si="1"/>
        <v>0</v>
      </c>
      <c r="L13" s="21" t="s">
        <v>22</v>
      </c>
    </row>
    <row r="14" spans="1:12" ht="67.5" x14ac:dyDescent="0.25">
      <c r="A14" s="22" t="s">
        <v>49</v>
      </c>
      <c r="B14" s="23" t="s">
        <v>50</v>
      </c>
      <c r="C14" s="24" t="s">
        <v>41</v>
      </c>
      <c r="D14" s="25">
        <v>49.75</v>
      </c>
      <c r="E14" s="26">
        <v>9.65</v>
      </c>
      <c r="F14" s="26">
        <v>22.23</v>
      </c>
      <c r="G14" s="26">
        <v>11.8</v>
      </c>
      <c r="H14" s="27"/>
      <c r="I14" s="28">
        <f>ROUND('BDI Principal'!D14,2)</f>
        <v>22.23</v>
      </c>
      <c r="J14" s="29">
        <f t="shared" si="0"/>
        <v>0</v>
      </c>
      <c r="K14" s="29">
        <f t="shared" si="1"/>
        <v>0</v>
      </c>
      <c r="L14" s="21" t="s">
        <v>22</v>
      </c>
    </row>
    <row r="15" spans="1:12" ht="15" x14ac:dyDescent="0.25">
      <c r="A15" s="19" t="s">
        <v>51</v>
      </c>
      <c r="B15" s="5" t="s">
        <v>52</v>
      </c>
      <c r="C15" s="5"/>
      <c r="D15" s="5"/>
      <c r="E15" s="5"/>
      <c r="F15" s="5"/>
      <c r="G15" s="5"/>
      <c r="H15" s="5"/>
      <c r="I15" s="19"/>
      <c r="J15" s="19"/>
      <c r="K15" s="20">
        <f>SUM(K16:K25)</f>
        <v>0</v>
      </c>
      <c r="L15" s="21" t="s">
        <v>35</v>
      </c>
    </row>
    <row r="16" spans="1:12" ht="45" x14ac:dyDescent="0.25">
      <c r="A16" s="22" t="s">
        <v>53</v>
      </c>
      <c r="B16" s="23" t="s">
        <v>54</v>
      </c>
      <c r="C16" s="24" t="s">
        <v>55</v>
      </c>
      <c r="D16" s="25">
        <v>28</v>
      </c>
      <c r="E16" s="26">
        <v>95.52</v>
      </c>
      <c r="F16" s="26">
        <v>22.23</v>
      </c>
      <c r="G16" s="26">
        <v>116.75</v>
      </c>
      <c r="H16" s="27"/>
      <c r="I16" s="28">
        <f>ROUND('BDI Principal'!D14,2)</f>
        <v>22.23</v>
      </c>
      <c r="J16" s="29">
        <f t="shared" ref="J16:J25" si="2">ROUND((ROUND(H16,2)*I16/100)+ROUND(H16,2),2)</f>
        <v>0</v>
      </c>
      <c r="K16" s="29">
        <f t="shared" ref="K16:K25" si="3">ROUND(D16*J16,2)</f>
        <v>0</v>
      </c>
      <c r="L16" s="21" t="s">
        <v>22</v>
      </c>
    </row>
    <row r="17" spans="1:12" ht="45" x14ac:dyDescent="0.25">
      <c r="A17" s="22" t="s">
        <v>56</v>
      </c>
      <c r="B17" s="23" t="s">
        <v>57</v>
      </c>
      <c r="C17" s="24" t="s">
        <v>38</v>
      </c>
      <c r="D17" s="25">
        <v>83.4</v>
      </c>
      <c r="E17" s="26">
        <v>73.349999999999994</v>
      </c>
      <c r="F17" s="26">
        <v>22.23</v>
      </c>
      <c r="G17" s="26">
        <v>89.66</v>
      </c>
      <c r="H17" s="27"/>
      <c r="I17" s="28">
        <f>ROUND('BDI Principal'!D14,2)</f>
        <v>22.23</v>
      </c>
      <c r="J17" s="29">
        <f t="shared" si="2"/>
        <v>0</v>
      </c>
      <c r="K17" s="29">
        <f t="shared" si="3"/>
        <v>0</v>
      </c>
      <c r="L17" s="21" t="s">
        <v>22</v>
      </c>
    </row>
    <row r="18" spans="1:12" ht="45" x14ac:dyDescent="0.25">
      <c r="A18" s="22" t="s">
        <v>58</v>
      </c>
      <c r="B18" s="23" t="s">
        <v>59</v>
      </c>
      <c r="C18" s="24" t="s">
        <v>41</v>
      </c>
      <c r="D18" s="25">
        <v>9.73</v>
      </c>
      <c r="E18" s="26">
        <v>783.61</v>
      </c>
      <c r="F18" s="26">
        <v>22.23</v>
      </c>
      <c r="G18" s="26">
        <v>957.81</v>
      </c>
      <c r="H18" s="27"/>
      <c r="I18" s="28">
        <f>ROUND('BDI Principal'!D14,2)</f>
        <v>22.23</v>
      </c>
      <c r="J18" s="29">
        <f t="shared" si="2"/>
        <v>0</v>
      </c>
      <c r="K18" s="29">
        <f t="shared" si="3"/>
        <v>0</v>
      </c>
      <c r="L18" s="21" t="s">
        <v>22</v>
      </c>
    </row>
    <row r="19" spans="1:12" ht="45" x14ac:dyDescent="0.25">
      <c r="A19" s="22" t="s">
        <v>60</v>
      </c>
      <c r="B19" s="23" t="s">
        <v>61</v>
      </c>
      <c r="C19" s="24" t="s">
        <v>62</v>
      </c>
      <c r="D19" s="25">
        <v>207</v>
      </c>
      <c r="E19" s="26">
        <v>18.46</v>
      </c>
      <c r="F19" s="26">
        <v>22.23</v>
      </c>
      <c r="G19" s="26">
        <v>22.56</v>
      </c>
      <c r="H19" s="27"/>
      <c r="I19" s="28">
        <f>ROUND('BDI Principal'!D14,2)</f>
        <v>22.23</v>
      </c>
      <c r="J19" s="29">
        <f t="shared" si="2"/>
        <v>0</v>
      </c>
      <c r="K19" s="29">
        <f t="shared" si="3"/>
        <v>0</v>
      </c>
      <c r="L19" s="21" t="s">
        <v>22</v>
      </c>
    </row>
    <row r="20" spans="1:12" ht="45" x14ac:dyDescent="0.25">
      <c r="A20" s="22" t="s">
        <v>63</v>
      </c>
      <c r="B20" s="23" t="s">
        <v>64</v>
      </c>
      <c r="C20" s="24" t="s">
        <v>62</v>
      </c>
      <c r="D20" s="25">
        <v>591</v>
      </c>
      <c r="E20" s="26">
        <v>13.64</v>
      </c>
      <c r="F20" s="26">
        <v>22.23</v>
      </c>
      <c r="G20" s="26">
        <v>16.670000000000002</v>
      </c>
      <c r="H20" s="27"/>
      <c r="I20" s="28">
        <f>ROUND('BDI Principal'!D14,2)</f>
        <v>22.23</v>
      </c>
      <c r="J20" s="29">
        <f t="shared" si="2"/>
        <v>0</v>
      </c>
      <c r="K20" s="29">
        <f t="shared" si="3"/>
        <v>0</v>
      </c>
      <c r="L20" s="21" t="s">
        <v>22</v>
      </c>
    </row>
    <row r="21" spans="1:12" ht="45" x14ac:dyDescent="0.25">
      <c r="A21" s="22" t="s">
        <v>65</v>
      </c>
      <c r="B21" s="23" t="s">
        <v>66</v>
      </c>
      <c r="C21" s="24" t="s">
        <v>41</v>
      </c>
      <c r="D21" s="25">
        <v>3.36</v>
      </c>
      <c r="E21" s="26">
        <v>709.3</v>
      </c>
      <c r="F21" s="26">
        <v>22.23</v>
      </c>
      <c r="G21" s="26">
        <v>866.98</v>
      </c>
      <c r="H21" s="27"/>
      <c r="I21" s="28">
        <f>ROUND('BDI Principal'!D14,2)</f>
        <v>22.23</v>
      </c>
      <c r="J21" s="29">
        <f t="shared" si="2"/>
        <v>0</v>
      </c>
      <c r="K21" s="29">
        <f t="shared" si="3"/>
        <v>0</v>
      </c>
      <c r="L21" s="21" t="s">
        <v>22</v>
      </c>
    </row>
    <row r="22" spans="1:12" ht="45" x14ac:dyDescent="0.25">
      <c r="A22" s="22" t="s">
        <v>67</v>
      </c>
      <c r="B22" s="23" t="s">
        <v>68</v>
      </c>
      <c r="C22" s="24" t="s">
        <v>62</v>
      </c>
      <c r="D22" s="25">
        <v>155</v>
      </c>
      <c r="E22" s="26">
        <v>13.15</v>
      </c>
      <c r="F22" s="26">
        <v>22.23</v>
      </c>
      <c r="G22" s="26">
        <v>16.07</v>
      </c>
      <c r="H22" s="27"/>
      <c r="I22" s="28">
        <f>ROUND('BDI Principal'!D14,2)</f>
        <v>22.23</v>
      </c>
      <c r="J22" s="29">
        <f t="shared" si="2"/>
        <v>0</v>
      </c>
      <c r="K22" s="29">
        <f t="shared" si="3"/>
        <v>0</v>
      </c>
      <c r="L22" s="21" t="s">
        <v>22</v>
      </c>
    </row>
    <row r="23" spans="1:12" ht="56.25" x14ac:dyDescent="0.25">
      <c r="A23" s="22" t="s">
        <v>69</v>
      </c>
      <c r="B23" s="23" t="s">
        <v>70</v>
      </c>
      <c r="C23" s="24" t="s">
        <v>62</v>
      </c>
      <c r="D23" s="25">
        <v>77</v>
      </c>
      <c r="E23" s="26">
        <v>22.95</v>
      </c>
      <c r="F23" s="26">
        <v>22.23</v>
      </c>
      <c r="G23" s="26">
        <v>28.05</v>
      </c>
      <c r="H23" s="27"/>
      <c r="I23" s="28">
        <f>ROUND('BDI Principal'!D14,2)</f>
        <v>22.23</v>
      </c>
      <c r="J23" s="29">
        <f t="shared" si="2"/>
        <v>0</v>
      </c>
      <c r="K23" s="29">
        <f t="shared" si="3"/>
        <v>0</v>
      </c>
      <c r="L23" s="21" t="s">
        <v>22</v>
      </c>
    </row>
    <row r="24" spans="1:12" ht="33.75" x14ac:dyDescent="0.25">
      <c r="A24" s="22" t="s">
        <v>71</v>
      </c>
      <c r="B24" s="23" t="s">
        <v>72</v>
      </c>
      <c r="C24" s="24" t="s">
        <v>38</v>
      </c>
      <c r="D24" s="25">
        <v>33.6</v>
      </c>
      <c r="E24" s="26">
        <v>128.24</v>
      </c>
      <c r="F24" s="26">
        <v>22.23</v>
      </c>
      <c r="G24" s="26">
        <v>156.75</v>
      </c>
      <c r="H24" s="27"/>
      <c r="I24" s="28">
        <f>ROUND('BDI Principal'!D14,2)</f>
        <v>22.23</v>
      </c>
      <c r="J24" s="29">
        <f t="shared" si="2"/>
        <v>0</v>
      </c>
      <c r="K24" s="29">
        <f t="shared" si="3"/>
        <v>0</v>
      </c>
      <c r="L24" s="21" t="s">
        <v>22</v>
      </c>
    </row>
    <row r="25" spans="1:12" ht="33.75" x14ac:dyDescent="0.25">
      <c r="A25" s="22" t="s">
        <v>73</v>
      </c>
      <c r="B25" s="23" t="s">
        <v>74</v>
      </c>
      <c r="C25" s="24" t="s">
        <v>41</v>
      </c>
      <c r="D25" s="25">
        <v>1.05</v>
      </c>
      <c r="E25" s="26">
        <v>895.03</v>
      </c>
      <c r="F25" s="26">
        <v>22.23</v>
      </c>
      <c r="G25" s="26">
        <v>1094</v>
      </c>
      <c r="H25" s="27"/>
      <c r="I25" s="28">
        <f>ROUND('BDI Principal'!D14,2)</f>
        <v>22.23</v>
      </c>
      <c r="J25" s="29">
        <f t="shared" si="2"/>
        <v>0</v>
      </c>
      <c r="K25" s="29">
        <f t="shared" si="3"/>
        <v>0</v>
      </c>
      <c r="L25" s="21" t="s">
        <v>22</v>
      </c>
    </row>
    <row r="26" spans="1:12" ht="15" x14ac:dyDescent="0.25">
      <c r="A26" s="19" t="s">
        <v>75</v>
      </c>
      <c r="B26" s="5" t="s">
        <v>76</v>
      </c>
      <c r="C26" s="5"/>
      <c r="D26" s="5"/>
      <c r="E26" s="5"/>
      <c r="F26" s="5"/>
      <c r="G26" s="5"/>
      <c r="H26" s="5"/>
      <c r="I26" s="19"/>
      <c r="J26" s="19"/>
      <c r="K26" s="20">
        <f>SUM(K27:K33)</f>
        <v>0</v>
      </c>
      <c r="L26" s="21" t="s">
        <v>35</v>
      </c>
    </row>
    <row r="27" spans="1:12" ht="33.75" x14ac:dyDescent="0.25">
      <c r="A27" s="22" t="s">
        <v>77</v>
      </c>
      <c r="B27" s="23" t="s">
        <v>78</v>
      </c>
      <c r="C27" s="24" t="s">
        <v>38</v>
      </c>
      <c r="D27" s="25">
        <v>18</v>
      </c>
      <c r="E27" s="26">
        <v>21.47</v>
      </c>
      <c r="F27" s="26">
        <v>22.23</v>
      </c>
      <c r="G27" s="26">
        <v>26.24</v>
      </c>
      <c r="H27" s="27"/>
      <c r="I27" s="28">
        <f>ROUND('BDI Principal'!D14,2)</f>
        <v>22.23</v>
      </c>
      <c r="J27" s="29">
        <f t="shared" ref="J27:J33" si="4">ROUND((ROUND(H27,2)*I27/100)+ROUND(H27,2),2)</f>
        <v>0</v>
      </c>
      <c r="K27" s="29">
        <f t="shared" ref="K27:K33" si="5">ROUND(D27*J27,2)</f>
        <v>0</v>
      </c>
      <c r="L27" s="21" t="s">
        <v>22</v>
      </c>
    </row>
    <row r="28" spans="1:12" ht="45" x14ac:dyDescent="0.25">
      <c r="A28" s="22" t="s">
        <v>79</v>
      </c>
      <c r="B28" s="23" t="s">
        <v>80</v>
      </c>
      <c r="C28" s="24" t="s">
        <v>38</v>
      </c>
      <c r="D28" s="25">
        <v>18</v>
      </c>
      <c r="E28" s="26">
        <v>3.87</v>
      </c>
      <c r="F28" s="26">
        <v>22.23</v>
      </c>
      <c r="G28" s="26">
        <v>4.7300000000000004</v>
      </c>
      <c r="H28" s="27"/>
      <c r="I28" s="28">
        <f>ROUND('BDI Principal'!D14,2)</f>
        <v>22.23</v>
      </c>
      <c r="J28" s="29">
        <f t="shared" si="4"/>
        <v>0</v>
      </c>
      <c r="K28" s="29">
        <f t="shared" si="5"/>
        <v>0</v>
      </c>
      <c r="L28" s="21" t="s">
        <v>22</v>
      </c>
    </row>
    <row r="29" spans="1:12" ht="45" x14ac:dyDescent="0.25">
      <c r="A29" s="22" t="s">
        <v>81</v>
      </c>
      <c r="B29" s="23" t="s">
        <v>82</v>
      </c>
      <c r="C29" s="24" t="s">
        <v>41</v>
      </c>
      <c r="D29" s="25">
        <v>2.7</v>
      </c>
      <c r="E29" s="26">
        <v>678.86</v>
      </c>
      <c r="F29" s="26">
        <v>22.23</v>
      </c>
      <c r="G29" s="26">
        <v>829.77</v>
      </c>
      <c r="H29" s="27"/>
      <c r="I29" s="28">
        <f>ROUND('BDI Principal'!D14,2)</f>
        <v>22.23</v>
      </c>
      <c r="J29" s="29">
        <f t="shared" si="4"/>
        <v>0</v>
      </c>
      <c r="K29" s="29">
        <f t="shared" si="5"/>
        <v>0</v>
      </c>
      <c r="L29" s="21" t="s">
        <v>22</v>
      </c>
    </row>
    <row r="30" spans="1:12" ht="33.75" x14ac:dyDescent="0.25">
      <c r="A30" s="22" t="s">
        <v>83</v>
      </c>
      <c r="B30" s="23" t="s">
        <v>84</v>
      </c>
      <c r="C30" s="24" t="s">
        <v>38</v>
      </c>
      <c r="D30" s="25">
        <v>18</v>
      </c>
      <c r="E30" s="26">
        <v>3.35</v>
      </c>
      <c r="F30" s="26">
        <v>22.23</v>
      </c>
      <c r="G30" s="26">
        <v>4.09</v>
      </c>
      <c r="H30" s="27"/>
      <c r="I30" s="28">
        <f>ROUND('BDI Principal'!D14,2)</f>
        <v>22.23</v>
      </c>
      <c r="J30" s="29">
        <f t="shared" si="4"/>
        <v>0</v>
      </c>
      <c r="K30" s="29">
        <f t="shared" si="5"/>
        <v>0</v>
      </c>
      <c r="L30" s="21" t="s">
        <v>22</v>
      </c>
    </row>
    <row r="31" spans="1:12" ht="33.75" x14ac:dyDescent="0.25">
      <c r="A31" s="22" t="s">
        <v>85</v>
      </c>
      <c r="B31" s="23" t="s">
        <v>86</v>
      </c>
      <c r="C31" s="24" t="s">
        <v>62</v>
      </c>
      <c r="D31" s="25">
        <v>56</v>
      </c>
      <c r="E31" s="26">
        <v>14.28</v>
      </c>
      <c r="F31" s="26">
        <v>22.23</v>
      </c>
      <c r="G31" s="26">
        <v>17.45</v>
      </c>
      <c r="H31" s="27"/>
      <c r="I31" s="28">
        <f>ROUND('BDI Principal'!D14,2)</f>
        <v>22.23</v>
      </c>
      <c r="J31" s="29">
        <f t="shared" si="4"/>
        <v>0</v>
      </c>
      <c r="K31" s="29">
        <f t="shared" si="5"/>
        <v>0</v>
      </c>
      <c r="L31" s="21" t="s">
        <v>22</v>
      </c>
    </row>
    <row r="32" spans="1:12" ht="67.5" x14ac:dyDescent="0.25">
      <c r="A32" s="22" t="s">
        <v>87</v>
      </c>
      <c r="B32" s="23" t="s">
        <v>88</v>
      </c>
      <c r="C32" s="24" t="s">
        <v>38</v>
      </c>
      <c r="D32" s="25">
        <v>5</v>
      </c>
      <c r="E32" s="26">
        <v>39.08</v>
      </c>
      <c r="F32" s="26">
        <v>22.23</v>
      </c>
      <c r="G32" s="26">
        <v>47.77</v>
      </c>
      <c r="H32" s="27"/>
      <c r="I32" s="28">
        <f>ROUND('BDI Principal'!D14,2)</f>
        <v>22.23</v>
      </c>
      <c r="J32" s="29">
        <f t="shared" si="4"/>
        <v>0</v>
      </c>
      <c r="K32" s="29">
        <f t="shared" si="5"/>
        <v>0</v>
      </c>
      <c r="L32" s="21" t="s">
        <v>22</v>
      </c>
    </row>
    <row r="33" spans="1:12" ht="22.5" x14ac:dyDescent="0.25">
      <c r="A33" s="22" t="s">
        <v>89</v>
      </c>
      <c r="B33" s="23" t="s">
        <v>90</v>
      </c>
      <c r="C33" s="24" t="s">
        <v>55</v>
      </c>
      <c r="D33" s="25">
        <v>7</v>
      </c>
      <c r="E33" s="26">
        <v>30.35</v>
      </c>
      <c r="F33" s="26">
        <v>22.23</v>
      </c>
      <c r="G33" s="26">
        <v>37.1</v>
      </c>
      <c r="H33" s="27"/>
      <c r="I33" s="28">
        <f>ROUND('BDI Principal'!D14,2)</f>
        <v>22.23</v>
      </c>
      <c r="J33" s="29">
        <f t="shared" si="4"/>
        <v>0</v>
      </c>
      <c r="K33" s="29">
        <f t="shared" si="5"/>
        <v>0</v>
      </c>
      <c r="L33" s="21" t="s">
        <v>22</v>
      </c>
    </row>
    <row r="34" spans="1:12" ht="15" x14ac:dyDescent="0.25">
      <c r="A34" s="19" t="s">
        <v>91</v>
      </c>
      <c r="B34" s="5" t="s">
        <v>92</v>
      </c>
      <c r="C34" s="5"/>
      <c r="D34" s="5"/>
      <c r="E34" s="5"/>
      <c r="F34" s="5"/>
      <c r="G34" s="5"/>
      <c r="H34" s="5"/>
      <c r="I34" s="19"/>
      <c r="J34" s="19"/>
      <c r="K34" s="20">
        <f>SUM(K35:K41)</f>
        <v>0</v>
      </c>
      <c r="L34" s="21" t="s">
        <v>35</v>
      </c>
    </row>
    <row r="35" spans="1:12" ht="56.25" x14ac:dyDescent="0.25">
      <c r="A35" s="22" t="s">
        <v>93</v>
      </c>
      <c r="B35" s="23" t="s">
        <v>94</v>
      </c>
      <c r="C35" s="24" t="s">
        <v>38</v>
      </c>
      <c r="D35" s="25">
        <v>417</v>
      </c>
      <c r="E35" s="26">
        <v>7.97</v>
      </c>
      <c r="F35" s="26">
        <v>22.23</v>
      </c>
      <c r="G35" s="26">
        <v>9.74</v>
      </c>
      <c r="H35" s="27"/>
      <c r="I35" s="28">
        <f>ROUND('BDI Principal'!D14,2)</f>
        <v>22.23</v>
      </c>
      <c r="J35" s="29">
        <f t="shared" ref="J35:J41" si="6">ROUND((ROUND(H35,2)*I35/100)+ROUND(H35,2),2)</f>
        <v>0</v>
      </c>
      <c r="K35" s="29">
        <f t="shared" ref="K35:K41" si="7">ROUND(D35*J35,2)</f>
        <v>0</v>
      </c>
      <c r="L35" s="21" t="s">
        <v>22</v>
      </c>
    </row>
    <row r="36" spans="1:12" ht="67.5" x14ac:dyDescent="0.25">
      <c r="A36" s="22" t="s">
        <v>95</v>
      </c>
      <c r="B36" s="23" t="s">
        <v>96</v>
      </c>
      <c r="C36" s="24" t="s">
        <v>38</v>
      </c>
      <c r="D36" s="25">
        <v>417</v>
      </c>
      <c r="E36" s="26">
        <v>44.55</v>
      </c>
      <c r="F36" s="26">
        <v>22.23</v>
      </c>
      <c r="G36" s="26">
        <v>54.45</v>
      </c>
      <c r="H36" s="27"/>
      <c r="I36" s="28">
        <f>ROUND('BDI Principal'!D14,2)</f>
        <v>22.23</v>
      </c>
      <c r="J36" s="29">
        <f t="shared" si="6"/>
        <v>0</v>
      </c>
      <c r="K36" s="29">
        <f t="shared" si="7"/>
        <v>0</v>
      </c>
      <c r="L36" s="21" t="s">
        <v>22</v>
      </c>
    </row>
    <row r="37" spans="1:12" ht="56.25" x14ac:dyDescent="0.25">
      <c r="A37" s="22" t="s">
        <v>97</v>
      </c>
      <c r="B37" s="23" t="s">
        <v>98</v>
      </c>
      <c r="C37" s="24" t="s">
        <v>38</v>
      </c>
      <c r="D37" s="25">
        <v>208.5</v>
      </c>
      <c r="E37" s="26">
        <v>97.15</v>
      </c>
      <c r="F37" s="26">
        <v>22.23</v>
      </c>
      <c r="G37" s="26">
        <v>118.75</v>
      </c>
      <c r="H37" s="27"/>
      <c r="I37" s="28">
        <f>ROUND('BDI Principal'!D14,2)</f>
        <v>22.23</v>
      </c>
      <c r="J37" s="29">
        <f t="shared" si="6"/>
        <v>0</v>
      </c>
      <c r="K37" s="29">
        <f t="shared" si="7"/>
        <v>0</v>
      </c>
      <c r="L37" s="21" t="s">
        <v>22</v>
      </c>
    </row>
    <row r="38" spans="1:12" ht="33.75" x14ac:dyDescent="0.25">
      <c r="A38" s="22" t="s">
        <v>99</v>
      </c>
      <c r="B38" s="23" t="s">
        <v>100</v>
      </c>
      <c r="C38" s="24" t="s">
        <v>38</v>
      </c>
      <c r="D38" s="25">
        <v>447</v>
      </c>
      <c r="E38" s="26">
        <v>4.47</v>
      </c>
      <c r="F38" s="26">
        <v>22.23</v>
      </c>
      <c r="G38" s="26">
        <v>5.46</v>
      </c>
      <c r="H38" s="27"/>
      <c r="I38" s="28">
        <f>ROUND('BDI Principal'!D14,2)</f>
        <v>22.23</v>
      </c>
      <c r="J38" s="29">
        <f t="shared" si="6"/>
        <v>0</v>
      </c>
      <c r="K38" s="29">
        <f t="shared" si="7"/>
        <v>0</v>
      </c>
      <c r="L38" s="21" t="s">
        <v>22</v>
      </c>
    </row>
    <row r="39" spans="1:12" ht="33.75" x14ac:dyDescent="0.25">
      <c r="A39" s="22" t="s">
        <v>101</v>
      </c>
      <c r="B39" s="23" t="s">
        <v>102</v>
      </c>
      <c r="C39" s="24" t="s">
        <v>38</v>
      </c>
      <c r="D39" s="25">
        <v>447</v>
      </c>
      <c r="E39" s="26">
        <v>10.88</v>
      </c>
      <c r="F39" s="26">
        <v>22.23</v>
      </c>
      <c r="G39" s="26">
        <v>13.3</v>
      </c>
      <c r="H39" s="27"/>
      <c r="I39" s="28">
        <f>ROUND('BDI Principal'!D14,2)</f>
        <v>22.23</v>
      </c>
      <c r="J39" s="29">
        <f t="shared" si="6"/>
        <v>0</v>
      </c>
      <c r="K39" s="29">
        <f t="shared" si="7"/>
        <v>0</v>
      </c>
      <c r="L39" s="21" t="s">
        <v>22</v>
      </c>
    </row>
    <row r="40" spans="1:12" ht="33.75" x14ac:dyDescent="0.25">
      <c r="A40" s="22" t="s">
        <v>103</v>
      </c>
      <c r="B40" s="23" t="s">
        <v>104</v>
      </c>
      <c r="C40" s="24" t="s">
        <v>38</v>
      </c>
      <c r="D40" s="25">
        <v>447</v>
      </c>
      <c r="E40" s="26">
        <v>22.15</v>
      </c>
      <c r="F40" s="26">
        <v>22.23</v>
      </c>
      <c r="G40" s="26">
        <v>27.07</v>
      </c>
      <c r="H40" s="27"/>
      <c r="I40" s="28">
        <f>ROUND('BDI Principal'!D14,2)</f>
        <v>22.23</v>
      </c>
      <c r="J40" s="29">
        <f t="shared" si="6"/>
        <v>0</v>
      </c>
      <c r="K40" s="29">
        <f t="shared" si="7"/>
        <v>0</v>
      </c>
      <c r="L40" s="21" t="s">
        <v>22</v>
      </c>
    </row>
    <row r="41" spans="1:12" ht="22.5" x14ac:dyDescent="0.25">
      <c r="A41" s="22" t="s">
        <v>105</v>
      </c>
      <c r="B41" s="23" t="s">
        <v>106</v>
      </c>
      <c r="C41" s="24" t="s">
        <v>38</v>
      </c>
      <c r="D41" s="25">
        <v>30</v>
      </c>
      <c r="E41" s="26">
        <v>2.2200000000000002</v>
      </c>
      <c r="F41" s="26">
        <v>22.23</v>
      </c>
      <c r="G41" s="26">
        <v>2.71</v>
      </c>
      <c r="H41" s="27"/>
      <c r="I41" s="28">
        <f>ROUND('BDI Principal'!D14,2)</f>
        <v>22.23</v>
      </c>
      <c r="J41" s="29">
        <f t="shared" si="6"/>
        <v>0</v>
      </c>
      <c r="K41" s="29">
        <f t="shared" si="7"/>
        <v>0</v>
      </c>
      <c r="L41" s="21" t="s">
        <v>22</v>
      </c>
    </row>
    <row r="42" spans="1:12" ht="15" x14ac:dyDescent="0.25">
      <c r="A42" s="19" t="s">
        <v>107</v>
      </c>
      <c r="B42" s="5" t="s">
        <v>108</v>
      </c>
      <c r="C42" s="5"/>
      <c r="D42" s="5"/>
      <c r="E42" s="5"/>
      <c r="F42" s="5"/>
      <c r="G42" s="5"/>
      <c r="H42" s="5"/>
      <c r="I42" s="19"/>
      <c r="J42" s="19"/>
      <c r="K42" s="20">
        <f>SUM(K43:K44)</f>
        <v>0</v>
      </c>
      <c r="L42" s="21" t="s">
        <v>35</v>
      </c>
    </row>
    <row r="43" spans="1:12" ht="56.25" x14ac:dyDescent="0.25">
      <c r="A43" s="22" t="s">
        <v>109</v>
      </c>
      <c r="B43" s="23" t="s">
        <v>110</v>
      </c>
      <c r="C43" s="24" t="s">
        <v>111</v>
      </c>
      <c r="D43" s="25">
        <v>1</v>
      </c>
      <c r="E43" s="26">
        <v>2401.7399999999998</v>
      </c>
      <c r="F43" s="26">
        <v>22.23</v>
      </c>
      <c r="G43" s="26">
        <v>2935.65</v>
      </c>
      <c r="H43" s="27"/>
      <c r="I43" s="28">
        <f>ROUND('BDI Principal'!D14,2)</f>
        <v>22.23</v>
      </c>
      <c r="J43" s="29">
        <f>ROUND((ROUND(H43,2)*I43/100)+ROUND(H43,2),2)</f>
        <v>0</v>
      </c>
      <c r="K43" s="29">
        <f>ROUND(D43*J43,2)</f>
        <v>0</v>
      </c>
      <c r="L43" s="21" t="s">
        <v>22</v>
      </c>
    </row>
    <row r="44" spans="1:12" ht="56.25" x14ac:dyDescent="0.25">
      <c r="A44" s="22" t="s">
        <v>112</v>
      </c>
      <c r="B44" s="23" t="s">
        <v>113</v>
      </c>
      <c r="C44" s="24" t="s">
        <v>38</v>
      </c>
      <c r="D44" s="25">
        <v>135</v>
      </c>
      <c r="E44" s="26">
        <v>2.44</v>
      </c>
      <c r="F44" s="26">
        <v>22.23</v>
      </c>
      <c r="G44" s="26">
        <v>2.98</v>
      </c>
      <c r="H44" s="27"/>
      <c r="I44" s="28">
        <f>ROUND('BDI Principal'!D14,2)</f>
        <v>22.23</v>
      </c>
      <c r="J44" s="29">
        <f>ROUND((ROUND(H44,2)*I44/100)+ROUND(H44,2),2)</f>
        <v>0</v>
      </c>
      <c r="K44" s="29">
        <f>ROUND(D44*J44,2)</f>
        <v>0</v>
      </c>
      <c r="L44" s="21" t="s">
        <v>22</v>
      </c>
    </row>
    <row r="45" spans="1:12" x14ac:dyDescent="0.2">
      <c r="A45" s="4" t="s">
        <v>114</v>
      </c>
      <c r="B45" s="4"/>
      <c r="C45" s="4"/>
      <c r="D45" s="4"/>
      <c r="E45" s="4"/>
      <c r="F45" s="4"/>
      <c r="G45" s="4"/>
      <c r="H45" s="4"/>
      <c r="I45" s="4"/>
      <c r="J45" s="3">
        <f>K8+K15+K26+K34+K42</f>
        <v>0</v>
      </c>
      <c r="K45" s="3"/>
    </row>
    <row r="47" spans="1:12" x14ac:dyDescent="0.2">
      <c r="A47" s="2" t="s">
        <v>115</v>
      </c>
      <c r="B47" s="2"/>
      <c r="C47" s="2"/>
      <c r="D47" s="2"/>
      <c r="E47" s="2"/>
      <c r="F47" s="2"/>
    </row>
    <row r="48" spans="1:12" x14ac:dyDescent="0.2">
      <c r="A48" s="1" t="s">
        <v>116</v>
      </c>
      <c r="B48" s="1"/>
      <c r="C48" s="1"/>
      <c r="D48" s="1"/>
      <c r="E48" s="1"/>
      <c r="F48" s="1"/>
    </row>
    <row r="55" spans="5:9" x14ac:dyDescent="0.2">
      <c r="E55" s="40">
        <f>DADOS!C11</f>
        <v>0</v>
      </c>
      <c r="F55" s="40"/>
      <c r="G55" s="40"/>
      <c r="H55" s="40"/>
      <c r="I55" s="40"/>
    </row>
    <row r="56" spans="5:9" x14ac:dyDescent="0.2">
      <c r="E56" s="41">
        <f>DADOS!C12</f>
        <v>0</v>
      </c>
      <c r="F56" s="41"/>
      <c r="G56" s="41"/>
      <c r="H56" s="41"/>
      <c r="I56" s="41"/>
    </row>
  </sheetData>
  <sheetProtection password="BF59" sheet="1" objects="1" scenarios="1" selectLockedCells="1"/>
  <mergeCells count="15">
    <mergeCell ref="J45:K45"/>
    <mergeCell ref="A47:F47"/>
    <mergeCell ref="A48:F48"/>
    <mergeCell ref="E55:I55"/>
    <mergeCell ref="E56:I56"/>
    <mergeCell ref="B15:H15"/>
    <mergeCell ref="B26:H26"/>
    <mergeCell ref="B34:H34"/>
    <mergeCell ref="B42:H42"/>
    <mergeCell ref="A45:I45"/>
    <mergeCell ref="B4:F4"/>
    <mergeCell ref="H4:I4"/>
    <mergeCell ref="B5:C5"/>
    <mergeCell ref="E5:G5"/>
    <mergeCell ref="B8:H8"/>
  </mergeCells>
  <pageMargins left="0.5" right="0.5" top="0.75" bottom="0.75" header="0.51180555555555496" footer="0.51180555555555496"/>
  <pageSetup paperSize="9" firstPageNumber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3"/>
  <sheetViews>
    <sheetView zoomScaleNormal="100" workbookViewId="0"/>
  </sheetViews>
  <sheetFormatPr defaultRowHeight="12.75" x14ac:dyDescent="0.2"/>
  <cols>
    <col min="1" max="1" width="10" customWidth="1"/>
    <col min="2" max="2" width="50" customWidth="1"/>
    <col min="3" max="9" width="15" customWidth="1"/>
    <col min="10" max="1025" width="8.7109375" customWidth="1"/>
  </cols>
  <sheetData>
    <row r="1" spans="1:9" x14ac:dyDescent="0.2">
      <c r="A1" s="16" t="s">
        <v>0</v>
      </c>
    </row>
    <row r="2" spans="1:9" x14ac:dyDescent="0.2">
      <c r="A2" s="16" t="s">
        <v>15</v>
      </c>
    </row>
    <row r="3" spans="1:9" x14ac:dyDescent="0.2">
      <c r="A3" s="16" t="s">
        <v>16</v>
      </c>
      <c r="B3" s="17" t="str">
        <f>DADOS!C3</f>
        <v>10/06/2025</v>
      </c>
    </row>
    <row r="4" spans="1:9" x14ac:dyDescent="0.2">
      <c r="A4" s="16" t="s">
        <v>17</v>
      </c>
      <c r="B4" s="8">
        <f>DADOS!C7</f>
        <v>0</v>
      </c>
      <c r="C4" s="8"/>
      <c r="D4" s="8"/>
      <c r="E4" s="8"/>
      <c r="F4" s="8"/>
      <c r="G4" s="16" t="s">
        <v>18</v>
      </c>
      <c r="H4" s="7">
        <f>DADOS!C9</f>
        <v>0</v>
      </c>
      <c r="I4" s="7"/>
    </row>
    <row r="5" spans="1:9" x14ac:dyDescent="0.2">
      <c r="A5" s="16" t="s">
        <v>19</v>
      </c>
      <c r="B5" s="6">
        <f>DADOS!C8</f>
        <v>0</v>
      </c>
      <c r="C5" s="6"/>
      <c r="D5" s="16" t="s">
        <v>20</v>
      </c>
      <c r="E5" s="8">
        <f>DADOS!C13</f>
        <v>0</v>
      </c>
      <c r="F5" s="8"/>
      <c r="G5" s="8"/>
      <c r="H5" s="16" t="s">
        <v>21</v>
      </c>
      <c r="I5" s="16">
        <f>DADOS!C14</f>
        <v>0</v>
      </c>
    </row>
    <row r="7" spans="1:9" x14ac:dyDescent="0.2">
      <c r="A7" s="19" t="s">
        <v>22</v>
      </c>
      <c r="B7" s="19" t="s">
        <v>35</v>
      </c>
      <c r="C7" s="19" t="s">
        <v>32</v>
      </c>
      <c r="D7" s="19" t="s">
        <v>117</v>
      </c>
      <c r="E7" s="19" t="s">
        <v>118</v>
      </c>
      <c r="F7" s="19" t="s">
        <v>119</v>
      </c>
      <c r="G7" s="19" t="s">
        <v>120</v>
      </c>
      <c r="H7" s="19" t="s">
        <v>121</v>
      </c>
      <c r="I7" s="19" t="s">
        <v>122</v>
      </c>
    </row>
    <row r="8" spans="1:9" x14ac:dyDescent="0.2">
      <c r="A8" s="31" t="s">
        <v>33</v>
      </c>
      <c r="B8" s="32" t="s">
        <v>34</v>
      </c>
      <c r="C8" s="33">
        <f>Orçamento!K8</f>
        <v>0</v>
      </c>
      <c r="D8" s="34">
        <v>100</v>
      </c>
      <c r="E8" s="35">
        <f>C8*D8/100</f>
        <v>0</v>
      </c>
      <c r="F8" s="34">
        <v>0</v>
      </c>
      <c r="G8" s="35">
        <f>C8*F8/100</f>
        <v>0</v>
      </c>
      <c r="H8" s="36">
        <f t="shared" ref="H8:I12" si="0">D8+F8</f>
        <v>100</v>
      </c>
      <c r="I8" s="36">
        <f t="shared" si="0"/>
        <v>0</v>
      </c>
    </row>
    <row r="9" spans="1:9" x14ac:dyDescent="0.2">
      <c r="A9" s="31" t="s">
        <v>51</v>
      </c>
      <c r="B9" s="32" t="s">
        <v>52</v>
      </c>
      <c r="C9" s="33">
        <f>Orçamento!K15</f>
        <v>0</v>
      </c>
      <c r="D9" s="34">
        <v>100</v>
      </c>
      <c r="E9" s="35">
        <f>C9*D9/100</f>
        <v>0</v>
      </c>
      <c r="F9" s="34">
        <v>0</v>
      </c>
      <c r="G9" s="35">
        <f>C9*F9/100</f>
        <v>0</v>
      </c>
      <c r="H9" s="36">
        <f t="shared" si="0"/>
        <v>100</v>
      </c>
      <c r="I9" s="36">
        <f t="shared" si="0"/>
        <v>0</v>
      </c>
    </row>
    <row r="10" spans="1:9" x14ac:dyDescent="0.2">
      <c r="A10" s="31" t="s">
        <v>75</v>
      </c>
      <c r="B10" s="32" t="s">
        <v>76</v>
      </c>
      <c r="C10" s="33">
        <f>Orçamento!K26</f>
        <v>0</v>
      </c>
      <c r="D10" s="34">
        <v>80</v>
      </c>
      <c r="E10" s="35">
        <f>C10*D10/100</f>
        <v>0</v>
      </c>
      <c r="F10" s="34">
        <v>20</v>
      </c>
      <c r="G10" s="35">
        <f>C10*F10/100</f>
        <v>0</v>
      </c>
      <c r="H10" s="36">
        <f t="shared" si="0"/>
        <v>100</v>
      </c>
      <c r="I10" s="36">
        <f t="shared" si="0"/>
        <v>0</v>
      </c>
    </row>
    <row r="11" spans="1:9" x14ac:dyDescent="0.2">
      <c r="A11" s="31" t="s">
        <v>91</v>
      </c>
      <c r="B11" s="32" t="s">
        <v>92</v>
      </c>
      <c r="C11" s="33">
        <f>Orçamento!K34</f>
        <v>0</v>
      </c>
      <c r="D11" s="34">
        <v>30</v>
      </c>
      <c r="E11" s="35">
        <f>C11*D11/100</f>
        <v>0</v>
      </c>
      <c r="F11" s="34">
        <v>70</v>
      </c>
      <c r="G11" s="35">
        <f>C11*F11/100</f>
        <v>0</v>
      </c>
      <c r="H11" s="36">
        <f t="shared" si="0"/>
        <v>100</v>
      </c>
      <c r="I11" s="36">
        <f t="shared" si="0"/>
        <v>0</v>
      </c>
    </row>
    <row r="12" spans="1:9" x14ac:dyDescent="0.2">
      <c r="A12" s="31" t="s">
        <v>107</v>
      </c>
      <c r="B12" s="32" t="s">
        <v>108</v>
      </c>
      <c r="C12" s="33">
        <f>Orçamento!K42</f>
        <v>0</v>
      </c>
      <c r="D12" s="34">
        <v>0</v>
      </c>
      <c r="E12" s="35">
        <f>C12*D12/100</f>
        <v>0</v>
      </c>
      <c r="F12" s="34">
        <v>100</v>
      </c>
      <c r="G12" s="35">
        <f>C12*F12/100</f>
        <v>0</v>
      </c>
      <c r="H12" s="36">
        <f t="shared" si="0"/>
        <v>100</v>
      </c>
      <c r="I12" s="36">
        <f t="shared" si="0"/>
        <v>0</v>
      </c>
    </row>
    <row r="13" spans="1:9" x14ac:dyDescent="0.2">
      <c r="A13" s="5" t="s">
        <v>123</v>
      </c>
      <c r="B13" s="5"/>
      <c r="C13" s="20">
        <f>SUM(C8:C12)</f>
        <v>0</v>
      </c>
      <c r="D13" s="42">
        <f>SUM(E8:E12)</f>
        <v>0</v>
      </c>
      <c r="E13" s="42"/>
      <c r="F13" s="42">
        <f>SUM(G8:G12)</f>
        <v>0</v>
      </c>
      <c r="G13" s="42"/>
      <c r="H13" s="20" t="e">
        <f>(I13/C13)*100</f>
        <v>#DIV/0!</v>
      </c>
      <c r="I13" s="20">
        <f>SUM(I8:I12)</f>
        <v>0</v>
      </c>
    </row>
  </sheetData>
  <sheetProtection password="BF59" sheet="1" objects="1" scenarios="1" selectLockedCells="1"/>
  <mergeCells count="7">
    <mergeCell ref="B4:F4"/>
    <mergeCell ref="H4:I4"/>
    <mergeCell ref="B5:C5"/>
    <mergeCell ref="E5:G5"/>
    <mergeCell ref="A13:B13"/>
    <mergeCell ref="D13:E13"/>
    <mergeCell ref="F13:G13"/>
  </mergeCells>
  <pageMargins left="0.5" right="0.5" top="0.75" bottom="0.75" header="0.51180555555555496" footer="0.51180555555555496"/>
  <pageSetup paperSize="9" firstPageNumber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zoomScaleNormal="100" workbookViewId="0"/>
  </sheetViews>
  <sheetFormatPr defaultRowHeight="12.75" x14ac:dyDescent="0.2"/>
  <cols>
    <col min="1" max="1" width="10" customWidth="1"/>
    <col min="2" max="4" width="15" customWidth="1"/>
    <col min="5" max="9" width="10" customWidth="1"/>
    <col min="10" max="1025" width="8.7109375" customWidth="1"/>
  </cols>
  <sheetData>
    <row r="1" spans="1:10" x14ac:dyDescent="0.2">
      <c r="A1" s="16" t="s">
        <v>0</v>
      </c>
    </row>
    <row r="2" spans="1:10" x14ac:dyDescent="0.2">
      <c r="A2" s="16" t="s">
        <v>15</v>
      </c>
    </row>
    <row r="3" spans="1:10" x14ac:dyDescent="0.2">
      <c r="A3" s="16" t="s">
        <v>16</v>
      </c>
      <c r="B3" s="17" t="str">
        <f>DADOS!C3</f>
        <v>10/06/2025</v>
      </c>
    </row>
    <row r="4" spans="1:10" x14ac:dyDescent="0.2">
      <c r="A4" s="16" t="s">
        <v>17</v>
      </c>
      <c r="B4" s="8">
        <f>DADOS!C7</f>
        <v>0</v>
      </c>
      <c r="C4" s="8"/>
      <c r="D4" s="8"/>
      <c r="E4" s="8"/>
      <c r="F4" s="8"/>
      <c r="G4" s="16" t="s">
        <v>18</v>
      </c>
      <c r="H4" s="7">
        <f>DADOS!C9</f>
        <v>0</v>
      </c>
      <c r="I4" s="7"/>
    </row>
    <row r="5" spans="1:10" x14ac:dyDescent="0.2">
      <c r="A5" s="16" t="s">
        <v>19</v>
      </c>
      <c r="B5" s="6">
        <f>DADOS!C8</f>
        <v>0</v>
      </c>
      <c r="C5" s="6"/>
      <c r="D5" s="16" t="s">
        <v>20</v>
      </c>
      <c r="E5" s="8">
        <f>DADOS!C13</f>
        <v>0</v>
      </c>
      <c r="F5" s="8"/>
      <c r="G5" s="8"/>
      <c r="H5" s="16" t="s">
        <v>21</v>
      </c>
      <c r="I5" s="16">
        <f>DADOS!C14</f>
        <v>0</v>
      </c>
    </row>
    <row r="7" spans="1:10" x14ac:dyDescent="0.2">
      <c r="A7" s="19" t="s">
        <v>22</v>
      </c>
      <c r="B7" s="19" t="s">
        <v>124</v>
      </c>
      <c r="C7" s="19" t="s">
        <v>125</v>
      </c>
      <c r="D7" s="19" t="s">
        <v>126</v>
      </c>
      <c r="E7" s="5" t="s">
        <v>127</v>
      </c>
      <c r="F7" s="5"/>
      <c r="G7" s="5"/>
      <c r="H7" s="5"/>
      <c r="I7" s="5"/>
    </row>
    <row r="8" spans="1:10" ht="15" x14ac:dyDescent="0.25">
      <c r="A8" s="31" t="s">
        <v>128</v>
      </c>
      <c r="B8" s="35">
        <v>3</v>
      </c>
      <c r="C8" s="35">
        <v>5.5</v>
      </c>
      <c r="D8" s="37">
        <v>4</v>
      </c>
      <c r="E8" s="43" t="s">
        <v>129</v>
      </c>
      <c r="F8" s="43"/>
      <c r="G8" s="43"/>
      <c r="H8" s="43"/>
      <c r="I8" s="43"/>
      <c r="J8" s="21">
        <f t="shared" ref="J8:J13" si="0">D8/100</f>
        <v>0.04</v>
      </c>
    </row>
    <row r="9" spans="1:10" ht="15" x14ac:dyDescent="0.25">
      <c r="A9" s="31" t="s">
        <v>130</v>
      </c>
      <c r="B9" s="35">
        <v>0.8</v>
      </c>
      <c r="C9" s="35">
        <v>1</v>
      </c>
      <c r="D9" s="37">
        <v>0.8</v>
      </c>
      <c r="E9" s="43" t="s">
        <v>131</v>
      </c>
      <c r="F9" s="43"/>
      <c r="G9" s="43"/>
      <c r="H9" s="43"/>
      <c r="I9" s="43"/>
      <c r="J9" s="21">
        <f t="shared" si="0"/>
        <v>8.0000000000000002E-3</v>
      </c>
    </row>
    <row r="10" spans="1:10" ht="15" x14ac:dyDescent="0.25">
      <c r="A10" s="31" t="s">
        <v>132</v>
      </c>
      <c r="B10" s="35">
        <v>0.97</v>
      </c>
      <c r="C10" s="35">
        <v>1.27</v>
      </c>
      <c r="D10" s="37">
        <v>1.27</v>
      </c>
      <c r="E10" s="43" t="s">
        <v>133</v>
      </c>
      <c r="F10" s="43"/>
      <c r="G10" s="43"/>
      <c r="H10" s="43"/>
      <c r="I10" s="43"/>
      <c r="J10" s="21">
        <f t="shared" si="0"/>
        <v>1.2699999999999999E-2</v>
      </c>
    </row>
    <row r="11" spans="1:10" ht="15" x14ac:dyDescent="0.25">
      <c r="A11" s="31" t="s">
        <v>134</v>
      </c>
      <c r="B11" s="35">
        <v>0.59</v>
      </c>
      <c r="C11" s="35">
        <v>1.39</v>
      </c>
      <c r="D11" s="37">
        <v>1.23</v>
      </c>
      <c r="E11" s="43" t="s">
        <v>135</v>
      </c>
      <c r="F11" s="43"/>
      <c r="G11" s="43"/>
      <c r="H11" s="43"/>
      <c r="I11" s="43"/>
      <c r="J11" s="21">
        <f t="shared" si="0"/>
        <v>1.23E-2</v>
      </c>
    </row>
    <row r="12" spans="1:10" ht="15" x14ac:dyDescent="0.25">
      <c r="A12" s="31" t="s">
        <v>136</v>
      </c>
      <c r="B12" s="35">
        <v>6.16</v>
      </c>
      <c r="C12" s="35">
        <v>8.9600000000000009</v>
      </c>
      <c r="D12" s="37">
        <v>7.4</v>
      </c>
      <c r="E12" s="43" t="s">
        <v>137</v>
      </c>
      <c r="F12" s="43"/>
      <c r="G12" s="43"/>
      <c r="H12" s="43"/>
      <c r="I12" s="43"/>
      <c r="J12" s="21">
        <f t="shared" si="0"/>
        <v>7.400000000000001E-2</v>
      </c>
    </row>
    <row r="13" spans="1:10" ht="15" x14ac:dyDescent="0.25">
      <c r="A13" s="31" t="s">
        <v>138</v>
      </c>
      <c r="B13" s="35">
        <v>5.65</v>
      </c>
      <c r="C13" s="35">
        <v>10.65</v>
      </c>
      <c r="D13" s="29">
        <f>I15+I18+I19</f>
        <v>5.65</v>
      </c>
      <c r="E13" s="43" t="s">
        <v>139</v>
      </c>
      <c r="F13" s="43"/>
      <c r="G13" s="43"/>
      <c r="H13" s="43"/>
      <c r="I13" s="43"/>
      <c r="J13" s="21">
        <f t="shared" si="0"/>
        <v>5.6500000000000002E-2</v>
      </c>
    </row>
    <row r="14" spans="1:10" x14ac:dyDescent="0.2">
      <c r="C14" s="31" t="s">
        <v>140</v>
      </c>
      <c r="D14" s="35">
        <f>ROUND(((((1+J8+J9+J10)*(1+J11)*(1+J12)/(1-J15-J18))-1)*100),2)</f>
        <v>22.23</v>
      </c>
    </row>
    <row r="15" spans="1:10" ht="15" x14ac:dyDescent="0.25">
      <c r="F15" s="43" t="s">
        <v>141</v>
      </c>
      <c r="G15" s="43"/>
      <c r="H15" s="43"/>
      <c r="I15" s="34">
        <v>3.65</v>
      </c>
      <c r="J15" s="21">
        <f>I15/100</f>
        <v>3.6499999999999998E-2</v>
      </c>
    </row>
    <row r="16" spans="1:10" ht="15" x14ac:dyDescent="0.25">
      <c r="F16" s="43" t="s">
        <v>142</v>
      </c>
      <c r="G16" s="43"/>
      <c r="H16" s="43"/>
      <c r="I16" s="34">
        <v>2</v>
      </c>
      <c r="J16" s="21">
        <f>I16/100</f>
        <v>0.02</v>
      </c>
    </row>
    <row r="17" spans="5:10" x14ac:dyDescent="0.2">
      <c r="F17" s="43" t="s">
        <v>143</v>
      </c>
      <c r="G17" s="43"/>
      <c r="H17" s="43"/>
      <c r="I17" s="34">
        <v>100</v>
      </c>
    </row>
    <row r="18" spans="5:10" ht="15" x14ac:dyDescent="0.25">
      <c r="F18" s="43" t="s">
        <v>144</v>
      </c>
      <c r="G18" s="43"/>
      <c r="H18" s="43"/>
      <c r="I18" s="20">
        <f>((I17*I16)/100)</f>
        <v>2</v>
      </c>
      <c r="J18" s="21">
        <f>I18/100</f>
        <v>0.02</v>
      </c>
    </row>
    <row r="19" spans="5:10" x14ac:dyDescent="0.2">
      <c r="F19" s="43" t="s">
        <v>145</v>
      </c>
      <c r="G19" s="43"/>
      <c r="H19" s="43"/>
      <c r="I19" s="34">
        <v>0</v>
      </c>
    </row>
    <row r="29" spans="5:10" x14ac:dyDescent="0.2">
      <c r="E29" s="40">
        <f>DADOS!C11</f>
        <v>0</v>
      </c>
      <c r="F29" s="40"/>
      <c r="G29" s="40"/>
      <c r="H29" s="40"/>
      <c r="I29" s="40"/>
    </row>
    <row r="30" spans="5:10" x14ac:dyDescent="0.2">
      <c r="E30" s="41">
        <f>DADOS!C12</f>
        <v>0</v>
      </c>
      <c r="F30" s="41"/>
      <c r="G30" s="41"/>
      <c r="H30" s="41"/>
      <c r="I30" s="41"/>
    </row>
  </sheetData>
  <sheetProtection password="BF59" sheet="1" objects="1" scenarios="1" selectLockedCells="1"/>
  <mergeCells count="18">
    <mergeCell ref="F19:H19"/>
    <mergeCell ref="E29:I29"/>
    <mergeCell ref="E30:I30"/>
    <mergeCell ref="E13:I13"/>
    <mergeCell ref="F15:H15"/>
    <mergeCell ref="F16:H16"/>
    <mergeCell ref="F17:H17"/>
    <mergeCell ref="F18:H18"/>
    <mergeCell ref="E8:I8"/>
    <mergeCell ref="E9:I9"/>
    <mergeCell ref="E10:I10"/>
    <mergeCell ref="E11:I11"/>
    <mergeCell ref="E12:I12"/>
    <mergeCell ref="B4:F4"/>
    <mergeCell ref="H4:I4"/>
    <mergeCell ref="B5:C5"/>
    <mergeCell ref="E5:G5"/>
    <mergeCell ref="E7:I7"/>
  </mergeCells>
  <pageMargins left="0.5" right="0.5" top="0.75" bottom="0.75" header="0.51180555555555496" footer="0.51180555555555496"/>
  <pageSetup paperSize="9" firstPageNumber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zoomScaleNormal="100" workbookViewId="0"/>
  </sheetViews>
  <sheetFormatPr defaultRowHeight="12.75" x14ac:dyDescent="0.2"/>
  <cols>
    <col min="1" max="1" width="10" customWidth="1"/>
    <col min="2" max="4" width="15" customWidth="1"/>
    <col min="5" max="9" width="10" customWidth="1"/>
    <col min="10" max="1025" width="8.7109375" customWidth="1"/>
  </cols>
  <sheetData>
    <row r="1" spans="1:10" x14ac:dyDescent="0.2">
      <c r="A1" s="16" t="s">
        <v>0</v>
      </c>
    </row>
    <row r="2" spans="1:10" x14ac:dyDescent="0.2">
      <c r="A2" s="16" t="s">
        <v>15</v>
      </c>
    </row>
    <row r="3" spans="1:10" x14ac:dyDescent="0.2">
      <c r="A3" s="16" t="s">
        <v>16</v>
      </c>
      <c r="B3" s="17" t="str">
        <f>DADOS!C3</f>
        <v>10/06/2025</v>
      </c>
    </row>
    <row r="4" spans="1:10" x14ac:dyDescent="0.2">
      <c r="A4" s="16" t="s">
        <v>17</v>
      </c>
      <c r="B4" s="8">
        <f>DADOS!C7</f>
        <v>0</v>
      </c>
      <c r="C4" s="8"/>
      <c r="D4" s="8"/>
      <c r="E4" s="8"/>
      <c r="F4" s="8"/>
      <c r="G4" s="16" t="s">
        <v>18</v>
      </c>
      <c r="H4" s="7">
        <f>DADOS!C9</f>
        <v>0</v>
      </c>
      <c r="I4" s="7"/>
    </row>
    <row r="5" spans="1:10" x14ac:dyDescent="0.2">
      <c r="A5" s="16" t="s">
        <v>19</v>
      </c>
      <c r="B5" s="6">
        <f>DADOS!C8</f>
        <v>0</v>
      </c>
      <c r="C5" s="6"/>
      <c r="D5" s="16" t="s">
        <v>20</v>
      </c>
      <c r="E5" s="8">
        <f>DADOS!C13</f>
        <v>0</v>
      </c>
      <c r="F5" s="8"/>
      <c r="G5" s="8"/>
      <c r="H5" s="16" t="s">
        <v>21</v>
      </c>
      <c r="I5" s="16">
        <f>DADOS!C14</f>
        <v>0</v>
      </c>
    </row>
    <row r="7" spans="1:10" x14ac:dyDescent="0.2">
      <c r="A7" s="19" t="s">
        <v>22</v>
      </c>
      <c r="B7" s="19" t="s">
        <v>124</v>
      </c>
      <c r="C7" s="19" t="s">
        <v>125</v>
      </c>
      <c r="D7" s="19" t="s">
        <v>126</v>
      </c>
      <c r="E7" s="5" t="s">
        <v>127</v>
      </c>
      <c r="F7" s="5"/>
      <c r="G7" s="5"/>
      <c r="H7" s="5"/>
      <c r="I7" s="5"/>
    </row>
    <row r="8" spans="1:10" ht="15" x14ac:dyDescent="0.25">
      <c r="A8" s="31" t="s">
        <v>128</v>
      </c>
      <c r="B8" s="35">
        <v>1.5</v>
      </c>
      <c r="C8" s="35">
        <v>4.49</v>
      </c>
      <c r="D8" s="37">
        <v>0</v>
      </c>
      <c r="E8" s="43" t="s">
        <v>129</v>
      </c>
      <c r="F8" s="43"/>
      <c r="G8" s="43"/>
      <c r="H8" s="43"/>
      <c r="I8" s="43"/>
      <c r="J8" s="21">
        <f t="shared" ref="J8:J13" si="0">D8/100</f>
        <v>0</v>
      </c>
    </row>
    <row r="9" spans="1:10" ht="15" x14ac:dyDescent="0.25">
      <c r="A9" s="31" t="s">
        <v>130</v>
      </c>
      <c r="B9" s="35">
        <v>0.3</v>
      </c>
      <c r="C9" s="35">
        <v>0.82</v>
      </c>
      <c r="D9" s="37">
        <v>0</v>
      </c>
      <c r="E9" s="43" t="s">
        <v>131</v>
      </c>
      <c r="F9" s="43"/>
      <c r="G9" s="43"/>
      <c r="H9" s="43"/>
      <c r="I9" s="43"/>
      <c r="J9" s="21">
        <f t="shared" si="0"/>
        <v>0</v>
      </c>
    </row>
    <row r="10" spans="1:10" ht="15" x14ac:dyDescent="0.25">
      <c r="A10" s="31" t="s">
        <v>132</v>
      </c>
      <c r="B10" s="35">
        <v>0.56000000000000005</v>
      </c>
      <c r="C10" s="35">
        <v>0.89</v>
      </c>
      <c r="D10" s="37">
        <v>0</v>
      </c>
      <c r="E10" s="43" t="s">
        <v>133</v>
      </c>
      <c r="F10" s="43"/>
      <c r="G10" s="43"/>
      <c r="H10" s="43"/>
      <c r="I10" s="43"/>
      <c r="J10" s="21">
        <f t="shared" si="0"/>
        <v>0</v>
      </c>
    </row>
    <row r="11" spans="1:10" ht="15" x14ac:dyDescent="0.25">
      <c r="A11" s="31" t="s">
        <v>134</v>
      </c>
      <c r="B11" s="35">
        <v>0.85</v>
      </c>
      <c r="C11" s="35">
        <v>1.1100000000000001</v>
      </c>
      <c r="D11" s="37">
        <v>0</v>
      </c>
      <c r="E11" s="43" t="s">
        <v>135</v>
      </c>
      <c r="F11" s="43"/>
      <c r="G11" s="43"/>
      <c r="H11" s="43"/>
      <c r="I11" s="43"/>
      <c r="J11" s="21">
        <f t="shared" si="0"/>
        <v>0</v>
      </c>
    </row>
    <row r="12" spans="1:10" ht="15" x14ac:dyDescent="0.25">
      <c r="A12" s="31" t="s">
        <v>136</v>
      </c>
      <c r="B12" s="35">
        <v>3.5</v>
      </c>
      <c r="C12" s="35">
        <v>6.22</v>
      </c>
      <c r="D12" s="37">
        <v>0</v>
      </c>
      <c r="E12" s="43" t="s">
        <v>137</v>
      </c>
      <c r="F12" s="43"/>
      <c r="G12" s="43"/>
      <c r="H12" s="43"/>
      <c r="I12" s="43"/>
      <c r="J12" s="21">
        <f t="shared" si="0"/>
        <v>0</v>
      </c>
    </row>
    <row r="13" spans="1:10" ht="15" x14ac:dyDescent="0.25">
      <c r="A13" s="31" t="s">
        <v>138</v>
      </c>
      <c r="B13" s="35">
        <v>5.65</v>
      </c>
      <c r="C13" s="35">
        <v>10.65</v>
      </c>
      <c r="D13" s="29">
        <f>I15+I16</f>
        <v>3.65</v>
      </c>
      <c r="E13" s="43" t="s">
        <v>139</v>
      </c>
      <c r="F13" s="43"/>
      <c r="G13" s="43"/>
      <c r="H13" s="43"/>
      <c r="I13" s="43"/>
      <c r="J13" s="21">
        <f t="shared" si="0"/>
        <v>3.6499999999999998E-2</v>
      </c>
    </row>
    <row r="14" spans="1:10" x14ac:dyDescent="0.2">
      <c r="C14" s="31" t="s">
        <v>140</v>
      </c>
      <c r="D14" s="35">
        <f>ROUND(((((1+J8+J9+J10)*(1+J11)*(1+J12)/(1-J13))-1)*100),2)</f>
        <v>3.79</v>
      </c>
    </row>
    <row r="15" spans="1:10" ht="15" x14ac:dyDescent="0.25">
      <c r="F15" s="43" t="s">
        <v>141</v>
      </c>
      <c r="G15" s="43"/>
      <c r="H15" s="43"/>
      <c r="I15" s="34">
        <v>3.65</v>
      </c>
      <c r="J15" s="21">
        <f>I15/100</f>
        <v>3.6499999999999998E-2</v>
      </c>
    </row>
    <row r="16" spans="1:10" x14ac:dyDescent="0.2">
      <c r="F16" s="43" t="s">
        <v>145</v>
      </c>
      <c r="G16" s="43"/>
      <c r="H16" s="43"/>
      <c r="I16" s="34">
        <v>0</v>
      </c>
    </row>
    <row r="26" spans="5:9" x14ac:dyDescent="0.2">
      <c r="E26" s="40">
        <f>DADOS!C11</f>
        <v>0</v>
      </c>
      <c r="F26" s="40"/>
      <c r="G26" s="40"/>
      <c r="H26" s="40"/>
      <c r="I26" s="40"/>
    </row>
    <row r="27" spans="5:9" x14ac:dyDescent="0.2">
      <c r="E27" s="41">
        <f>DADOS!C12</f>
        <v>0</v>
      </c>
      <c r="F27" s="41"/>
      <c r="G27" s="41"/>
      <c r="H27" s="41"/>
      <c r="I27" s="41"/>
    </row>
  </sheetData>
  <sheetProtection password="BF59" sheet="1" objects="1" scenarios="1" selectLockedCells="1"/>
  <mergeCells count="15">
    <mergeCell ref="E13:I13"/>
    <mergeCell ref="F15:H15"/>
    <mergeCell ref="F16:H16"/>
    <mergeCell ref="E26:I26"/>
    <mergeCell ref="E27:I27"/>
    <mergeCell ref="E8:I8"/>
    <mergeCell ref="E9:I9"/>
    <mergeCell ref="E10:I10"/>
    <mergeCell ref="E11:I11"/>
    <mergeCell ref="E12:I12"/>
    <mergeCell ref="B4:F4"/>
    <mergeCell ref="H4:I4"/>
    <mergeCell ref="B5:C5"/>
    <mergeCell ref="E5:G5"/>
    <mergeCell ref="E7:I7"/>
  </mergeCells>
  <pageMargins left="0.5" right="0.5" top="0.75" bottom="0.75" header="0.51180555555555496" footer="0.51180555555555496"/>
  <pageSetup paperSize="9" firstPageNumber="0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4"/>
  <sheetViews>
    <sheetView zoomScaleNormal="100" workbookViewId="0"/>
  </sheetViews>
  <sheetFormatPr defaultRowHeight="12.75" x14ac:dyDescent="0.2"/>
  <cols>
    <col min="1" max="1025" width="8.7109375" customWidth="1"/>
  </cols>
  <sheetData>
    <row r="1" spans="1:9" x14ac:dyDescent="0.2">
      <c r="A1" s="16" t="s">
        <v>0</v>
      </c>
    </row>
    <row r="2" spans="1:9" x14ac:dyDescent="0.2">
      <c r="A2" s="16" t="s">
        <v>15</v>
      </c>
    </row>
    <row r="3" spans="1:9" x14ac:dyDescent="0.2">
      <c r="A3" s="16" t="s">
        <v>16</v>
      </c>
      <c r="B3" s="17" t="str">
        <f>DADOS!C3</f>
        <v>10/06/2025</v>
      </c>
    </row>
    <row r="4" spans="1:9" x14ac:dyDescent="0.2">
      <c r="A4" s="16" t="s">
        <v>17</v>
      </c>
      <c r="B4" s="8">
        <f>DADOS!C7</f>
        <v>0</v>
      </c>
      <c r="C4" s="8"/>
      <c r="D4" s="8"/>
      <c r="E4" s="8"/>
      <c r="F4" s="8"/>
      <c r="G4" s="16" t="s">
        <v>18</v>
      </c>
      <c r="H4" s="7">
        <f>DADOS!C9</f>
        <v>0</v>
      </c>
      <c r="I4" s="7"/>
    </row>
    <row r="5" spans="1:9" x14ac:dyDescent="0.2">
      <c r="A5" s="16" t="s">
        <v>19</v>
      </c>
      <c r="B5" s="6">
        <f>DADOS!C8</f>
        <v>0</v>
      </c>
      <c r="C5" s="6"/>
      <c r="D5" s="16" t="s">
        <v>20</v>
      </c>
      <c r="E5" s="8">
        <f>DADOS!C13</f>
        <v>0</v>
      </c>
      <c r="F5" s="8"/>
      <c r="G5" s="8"/>
      <c r="H5" s="16" t="s">
        <v>21</v>
      </c>
      <c r="I5" s="16">
        <f>DADOS!C14</f>
        <v>0</v>
      </c>
    </row>
    <row r="8" spans="1:9" x14ac:dyDescent="0.2">
      <c r="A8" s="31" t="s">
        <v>146</v>
      </c>
      <c r="B8" s="15">
        <v>1.1428</v>
      </c>
      <c r="C8" s="43" t="s">
        <v>147</v>
      </c>
      <c r="D8" s="43"/>
      <c r="E8" s="43"/>
      <c r="F8" s="43"/>
      <c r="G8" s="43"/>
      <c r="H8" s="43"/>
      <c r="I8" s="43"/>
    </row>
    <row r="9" spans="1:9" x14ac:dyDescent="0.2">
      <c r="A9" s="31" t="s">
        <v>148</v>
      </c>
      <c r="B9" s="15">
        <v>0.2</v>
      </c>
      <c r="C9" s="43" t="s">
        <v>149</v>
      </c>
      <c r="D9" s="43"/>
      <c r="E9" s="43"/>
      <c r="F9" s="43"/>
      <c r="G9" s="43"/>
      <c r="H9" s="43"/>
      <c r="I9" s="43"/>
    </row>
    <row r="10" spans="1:9" x14ac:dyDescent="0.2">
      <c r="A10" s="31" t="s">
        <v>150</v>
      </c>
      <c r="B10" s="15">
        <v>0.12</v>
      </c>
      <c r="C10" s="43" t="s">
        <v>151</v>
      </c>
      <c r="D10" s="43"/>
      <c r="E10" s="43"/>
      <c r="F10" s="43"/>
      <c r="G10" s="43"/>
      <c r="H10" s="43"/>
      <c r="I10" s="43"/>
    </row>
    <row r="11" spans="1:9" x14ac:dyDescent="0.2">
      <c r="A11" s="31" t="s">
        <v>152</v>
      </c>
      <c r="B11" s="15">
        <v>0</v>
      </c>
      <c r="C11" s="43" t="s">
        <v>153</v>
      </c>
      <c r="D11" s="43"/>
      <c r="E11" s="43"/>
      <c r="F11" s="43"/>
      <c r="G11" s="43"/>
      <c r="H11" s="43"/>
      <c r="I11" s="43"/>
    </row>
    <row r="12" spans="1:9" x14ac:dyDescent="0.2">
      <c r="A12" s="31" t="s">
        <v>154</v>
      </c>
      <c r="B12" s="38">
        <f>(((1+B8+B9)*(1+B10))/(1-B11))</f>
        <v>2.6239360000000009</v>
      </c>
      <c r="C12" s="44" t="s">
        <v>155</v>
      </c>
      <c r="D12" s="44"/>
      <c r="E12" s="44"/>
      <c r="F12" s="44"/>
      <c r="G12" s="44"/>
      <c r="H12" s="44"/>
      <c r="I12" s="44"/>
    </row>
    <row r="13" spans="1:9" x14ac:dyDescent="0.2">
      <c r="A13" s="31" t="s">
        <v>156</v>
      </c>
      <c r="B13" s="38">
        <f>((1+B10)/(1-B11))</f>
        <v>1.1200000000000001</v>
      </c>
      <c r="C13" s="44" t="s">
        <v>157</v>
      </c>
      <c r="D13" s="44"/>
      <c r="E13" s="44"/>
      <c r="F13" s="44"/>
      <c r="G13" s="44"/>
      <c r="H13" s="44"/>
      <c r="I13" s="44"/>
    </row>
    <row r="23" spans="5:9" x14ac:dyDescent="0.2">
      <c r="E23" s="40">
        <f>DADOS!C11</f>
        <v>0</v>
      </c>
      <c r="F23" s="40"/>
      <c r="G23" s="40"/>
      <c r="H23" s="40"/>
      <c r="I23" s="40"/>
    </row>
    <row r="24" spans="5:9" x14ac:dyDescent="0.2">
      <c r="E24" s="41">
        <f>DADOS!C12</f>
        <v>0</v>
      </c>
      <c r="F24" s="41"/>
      <c r="G24" s="41"/>
      <c r="H24" s="41"/>
      <c r="I24" s="41"/>
    </row>
  </sheetData>
  <sheetProtection password="BF59" sheet="1" objects="1" scenarios="1" selectLockedCells="1"/>
  <mergeCells count="12">
    <mergeCell ref="E23:I23"/>
    <mergeCell ref="E24:I24"/>
    <mergeCell ref="C9:I9"/>
    <mergeCell ref="C10:I10"/>
    <mergeCell ref="C11:I11"/>
    <mergeCell ref="C12:I12"/>
    <mergeCell ref="C13:I13"/>
    <mergeCell ref="B4:F4"/>
    <mergeCell ref="H4:I4"/>
    <mergeCell ref="B5:C5"/>
    <mergeCell ref="E5:G5"/>
    <mergeCell ref="C8:I8"/>
  </mergeCells>
  <pageMargins left="0.5" right="0.5" top="0.75" bottom="0.75" header="0.51180555555555496" footer="0.51180555555555496"/>
  <pageSetup paperSize="9" firstPageNumber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6"/>
  <sheetViews>
    <sheetView zoomScaleNormal="100" workbookViewId="0"/>
  </sheetViews>
  <sheetFormatPr defaultRowHeight="12.75" x14ac:dyDescent="0.2"/>
  <cols>
    <col min="1" max="1" width="8" customWidth="1"/>
    <col min="2" max="2" width="30" customWidth="1"/>
    <col min="3" max="3" width="10" customWidth="1"/>
    <col min="4" max="4" width="12" customWidth="1"/>
    <col min="5" max="10" width="10" customWidth="1"/>
    <col min="11" max="1025" width="8.7109375" customWidth="1"/>
  </cols>
  <sheetData>
    <row r="1" spans="1:11" x14ac:dyDescent="0.2">
      <c r="A1" s="16" t="s">
        <v>0</v>
      </c>
    </row>
    <row r="2" spans="1:11" x14ac:dyDescent="0.2">
      <c r="A2" s="16" t="s">
        <v>15</v>
      </c>
    </row>
    <row r="3" spans="1:11" x14ac:dyDescent="0.2">
      <c r="A3" s="16" t="s">
        <v>16</v>
      </c>
      <c r="B3" s="17" t="str">
        <f>DADOS!C3</f>
        <v>10/06/2025</v>
      </c>
    </row>
    <row r="4" spans="1:11" x14ac:dyDescent="0.2">
      <c r="A4" s="16" t="s">
        <v>17</v>
      </c>
      <c r="B4" s="8">
        <f>DADOS!C7</f>
        <v>0</v>
      </c>
      <c r="C4" s="8"/>
      <c r="D4" s="8"/>
      <c r="E4" s="8"/>
      <c r="F4" s="8"/>
      <c r="G4" s="16" t="s">
        <v>18</v>
      </c>
      <c r="H4" s="7">
        <f>DADOS!C9</f>
        <v>0</v>
      </c>
      <c r="I4" s="7"/>
    </row>
    <row r="5" spans="1:11" x14ac:dyDescent="0.2">
      <c r="A5" s="16" t="s">
        <v>19</v>
      </c>
      <c r="B5" s="6">
        <f>DADOS!C8</f>
        <v>0</v>
      </c>
      <c r="C5" s="6"/>
      <c r="D5" s="16" t="s">
        <v>20</v>
      </c>
      <c r="E5" s="8">
        <f>DADOS!C13</f>
        <v>0</v>
      </c>
      <c r="F5" s="8"/>
      <c r="G5" s="8"/>
      <c r="H5" s="16" t="s">
        <v>21</v>
      </c>
      <c r="I5" s="16">
        <f>DADOS!C14</f>
        <v>0</v>
      </c>
    </row>
    <row r="7" spans="1:11" x14ac:dyDescent="0.2">
      <c r="A7" s="18" t="s">
        <v>22</v>
      </c>
      <c r="B7" s="18" t="s">
        <v>23</v>
      </c>
      <c r="C7" s="18" t="s">
        <v>24</v>
      </c>
      <c r="D7" s="18" t="s">
        <v>25</v>
      </c>
      <c r="E7" s="18" t="s">
        <v>31</v>
      </c>
      <c r="F7" s="18" t="s">
        <v>158</v>
      </c>
      <c r="G7" s="18" t="s">
        <v>159</v>
      </c>
      <c r="H7" s="18" t="s">
        <v>160</v>
      </c>
      <c r="I7" s="18" t="s">
        <v>161</v>
      </c>
      <c r="J7" s="18" t="s">
        <v>32</v>
      </c>
    </row>
    <row r="8" spans="1:11" ht="15" x14ac:dyDescent="0.25">
      <c r="A8" s="19" t="s">
        <v>33</v>
      </c>
      <c r="B8" s="5" t="s">
        <v>34</v>
      </c>
      <c r="C8" s="5"/>
      <c r="D8" s="5"/>
      <c r="E8" s="5"/>
      <c r="F8" s="5"/>
      <c r="G8" s="5"/>
      <c r="H8" s="20">
        <f>SUM(H9:H14)</f>
        <v>0</v>
      </c>
      <c r="I8" s="20">
        <f>SUM(I9:I14)</f>
        <v>0</v>
      </c>
      <c r="J8" s="20">
        <f>SUM(J9:J14)</f>
        <v>0</v>
      </c>
      <c r="K8" s="21" t="s">
        <v>35</v>
      </c>
    </row>
    <row r="9" spans="1:11" ht="22.5" x14ac:dyDescent="0.2">
      <c r="A9" s="22" t="s">
        <v>36</v>
      </c>
      <c r="B9" s="23" t="s">
        <v>37</v>
      </c>
      <c r="C9" s="24" t="s">
        <v>38</v>
      </c>
      <c r="D9" s="25">
        <v>135</v>
      </c>
      <c r="E9" s="26">
        <f>Orçamento!J9</f>
        <v>0</v>
      </c>
      <c r="F9" s="39"/>
      <c r="G9" s="26">
        <f t="shared" ref="G9:G14" si="0">E9-F9</f>
        <v>0</v>
      </c>
      <c r="H9" s="26">
        <f t="shared" ref="H9:H14" si="1">F9*D9</f>
        <v>0</v>
      </c>
      <c r="I9" s="26">
        <f t="shared" ref="I9:I14" si="2">G9*D9</f>
        <v>0</v>
      </c>
      <c r="J9" s="26">
        <f t="shared" ref="J9:J14" si="3">I9+H9</f>
        <v>0</v>
      </c>
    </row>
    <row r="10" spans="1:11" ht="78.75" x14ac:dyDescent="0.2">
      <c r="A10" s="22" t="s">
        <v>39</v>
      </c>
      <c r="B10" s="23" t="s">
        <v>40</v>
      </c>
      <c r="C10" s="24" t="s">
        <v>41</v>
      </c>
      <c r="D10" s="25">
        <v>10.45</v>
      </c>
      <c r="E10" s="26">
        <f>Orçamento!J10</f>
        <v>0</v>
      </c>
      <c r="F10" s="39"/>
      <c r="G10" s="26">
        <f t="shared" si="0"/>
        <v>0</v>
      </c>
      <c r="H10" s="26">
        <f t="shared" si="1"/>
        <v>0</v>
      </c>
      <c r="I10" s="26">
        <f t="shared" si="2"/>
        <v>0</v>
      </c>
      <c r="J10" s="26">
        <f t="shared" si="3"/>
        <v>0</v>
      </c>
    </row>
    <row r="11" spans="1:11" ht="67.5" x14ac:dyDescent="0.2">
      <c r="A11" s="22" t="s">
        <v>42</v>
      </c>
      <c r="B11" s="23" t="s">
        <v>43</v>
      </c>
      <c r="C11" s="24" t="s">
        <v>38</v>
      </c>
      <c r="D11" s="25">
        <v>2.5</v>
      </c>
      <c r="E11" s="26">
        <f>Orçamento!J11</f>
        <v>0</v>
      </c>
      <c r="F11" s="39"/>
      <c r="G11" s="26">
        <f t="shared" si="0"/>
        <v>0</v>
      </c>
      <c r="H11" s="26">
        <f t="shared" si="1"/>
        <v>0</v>
      </c>
      <c r="I11" s="26">
        <f t="shared" si="2"/>
        <v>0</v>
      </c>
      <c r="J11" s="26">
        <f t="shared" si="3"/>
        <v>0</v>
      </c>
    </row>
    <row r="12" spans="1:11" ht="45" x14ac:dyDescent="0.2">
      <c r="A12" s="22" t="s">
        <v>44</v>
      </c>
      <c r="B12" s="23" t="s">
        <v>45</v>
      </c>
      <c r="C12" s="24" t="s">
        <v>46</v>
      </c>
      <c r="D12" s="25">
        <v>1</v>
      </c>
      <c r="E12" s="26">
        <f>Orçamento!J12</f>
        <v>0</v>
      </c>
      <c r="F12" s="39"/>
      <c r="G12" s="26">
        <f t="shared" si="0"/>
        <v>0</v>
      </c>
      <c r="H12" s="26">
        <f t="shared" si="1"/>
        <v>0</v>
      </c>
      <c r="I12" s="26">
        <f t="shared" si="2"/>
        <v>0</v>
      </c>
      <c r="J12" s="26">
        <f t="shared" si="3"/>
        <v>0</v>
      </c>
    </row>
    <row r="13" spans="1:11" ht="45" x14ac:dyDescent="0.2">
      <c r="A13" s="22" t="s">
        <v>47</v>
      </c>
      <c r="B13" s="23" t="s">
        <v>48</v>
      </c>
      <c r="C13" s="24" t="s">
        <v>41</v>
      </c>
      <c r="D13" s="25">
        <v>25.8</v>
      </c>
      <c r="E13" s="26">
        <f>Orçamento!J13</f>
        <v>0</v>
      </c>
      <c r="F13" s="39"/>
      <c r="G13" s="26">
        <f t="shared" si="0"/>
        <v>0</v>
      </c>
      <c r="H13" s="26">
        <f t="shared" si="1"/>
        <v>0</v>
      </c>
      <c r="I13" s="26">
        <f t="shared" si="2"/>
        <v>0</v>
      </c>
      <c r="J13" s="26">
        <f t="shared" si="3"/>
        <v>0</v>
      </c>
    </row>
    <row r="14" spans="1:11" ht="67.5" x14ac:dyDescent="0.2">
      <c r="A14" s="22" t="s">
        <v>49</v>
      </c>
      <c r="B14" s="23" t="s">
        <v>50</v>
      </c>
      <c r="C14" s="24" t="s">
        <v>41</v>
      </c>
      <c r="D14" s="25">
        <v>49.75</v>
      </c>
      <c r="E14" s="26">
        <f>Orçamento!J14</f>
        <v>0</v>
      </c>
      <c r="F14" s="39"/>
      <c r="G14" s="26">
        <f t="shared" si="0"/>
        <v>0</v>
      </c>
      <c r="H14" s="26">
        <f t="shared" si="1"/>
        <v>0</v>
      </c>
      <c r="I14" s="26">
        <f t="shared" si="2"/>
        <v>0</v>
      </c>
      <c r="J14" s="26">
        <f t="shared" si="3"/>
        <v>0</v>
      </c>
    </row>
    <row r="15" spans="1:11" ht="15" x14ac:dyDescent="0.25">
      <c r="A15" s="19" t="s">
        <v>51</v>
      </c>
      <c r="B15" s="5" t="s">
        <v>52</v>
      </c>
      <c r="C15" s="5"/>
      <c r="D15" s="5"/>
      <c r="E15" s="5"/>
      <c r="F15" s="5"/>
      <c r="G15" s="5"/>
      <c r="H15" s="20">
        <f>SUM(H16:H25)</f>
        <v>0</v>
      </c>
      <c r="I15" s="20">
        <f>SUM(I16:I25)</f>
        <v>0</v>
      </c>
      <c r="J15" s="20">
        <f>SUM(J16:J25)</f>
        <v>0</v>
      </c>
      <c r="K15" s="21" t="s">
        <v>35</v>
      </c>
    </row>
    <row r="16" spans="1:11" ht="45" x14ac:dyDescent="0.2">
      <c r="A16" s="22" t="s">
        <v>53</v>
      </c>
      <c r="B16" s="23" t="s">
        <v>54</v>
      </c>
      <c r="C16" s="24" t="s">
        <v>55</v>
      </c>
      <c r="D16" s="25">
        <v>28</v>
      </c>
      <c r="E16" s="26">
        <f>Orçamento!J16</f>
        <v>0</v>
      </c>
      <c r="F16" s="39"/>
      <c r="G16" s="26">
        <f t="shared" ref="G16:G25" si="4">E16-F16</f>
        <v>0</v>
      </c>
      <c r="H16" s="26">
        <f t="shared" ref="H16:H25" si="5">F16*D16</f>
        <v>0</v>
      </c>
      <c r="I16" s="26">
        <f t="shared" ref="I16:I25" si="6">G16*D16</f>
        <v>0</v>
      </c>
      <c r="J16" s="26">
        <f t="shared" ref="J16:J25" si="7">I16+H16</f>
        <v>0</v>
      </c>
    </row>
    <row r="17" spans="1:11" ht="45" x14ac:dyDescent="0.2">
      <c r="A17" s="22" t="s">
        <v>56</v>
      </c>
      <c r="B17" s="23" t="s">
        <v>57</v>
      </c>
      <c r="C17" s="24" t="s">
        <v>38</v>
      </c>
      <c r="D17" s="25">
        <v>83.4</v>
      </c>
      <c r="E17" s="26">
        <f>Orçamento!J17</f>
        <v>0</v>
      </c>
      <c r="F17" s="39"/>
      <c r="G17" s="26">
        <f t="shared" si="4"/>
        <v>0</v>
      </c>
      <c r="H17" s="26">
        <f t="shared" si="5"/>
        <v>0</v>
      </c>
      <c r="I17" s="26">
        <f t="shared" si="6"/>
        <v>0</v>
      </c>
      <c r="J17" s="26">
        <f t="shared" si="7"/>
        <v>0</v>
      </c>
    </row>
    <row r="18" spans="1:11" ht="45" x14ac:dyDescent="0.2">
      <c r="A18" s="22" t="s">
        <v>58</v>
      </c>
      <c r="B18" s="23" t="s">
        <v>59</v>
      </c>
      <c r="C18" s="24" t="s">
        <v>41</v>
      </c>
      <c r="D18" s="25">
        <v>9.73</v>
      </c>
      <c r="E18" s="26">
        <f>Orçamento!J18</f>
        <v>0</v>
      </c>
      <c r="F18" s="39"/>
      <c r="G18" s="26">
        <f t="shared" si="4"/>
        <v>0</v>
      </c>
      <c r="H18" s="26">
        <f t="shared" si="5"/>
        <v>0</v>
      </c>
      <c r="I18" s="26">
        <f t="shared" si="6"/>
        <v>0</v>
      </c>
      <c r="J18" s="26">
        <f t="shared" si="7"/>
        <v>0</v>
      </c>
    </row>
    <row r="19" spans="1:11" ht="45" x14ac:dyDescent="0.2">
      <c r="A19" s="22" t="s">
        <v>60</v>
      </c>
      <c r="B19" s="23" t="s">
        <v>61</v>
      </c>
      <c r="C19" s="24" t="s">
        <v>62</v>
      </c>
      <c r="D19" s="25">
        <v>207</v>
      </c>
      <c r="E19" s="26">
        <f>Orçamento!J19</f>
        <v>0</v>
      </c>
      <c r="F19" s="39"/>
      <c r="G19" s="26">
        <f t="shared" si="4"/>
        <v>0</v>
      </c>
      <c r="H19" s="26">
        <f t="shared" si="5"/>
        <v>0</v>
      </c>
      <c r="I19" s="26">
        <f t="shared" si="6"/>
        <v>0</v>
      </c>
      <c r="J19" s="26">
        <f t="shared" si="7"/>
        <v>0</v>
      </c>
    </row>
    <row r="20" spans="1:11" ht="45" x14ac:dyDescent="0.2">
      <c r="A20" s="22" t="s">
        <v>63</v>
      </c>
      <c r="B20" s="23" t="s">
        <v>64</v>
      </c>
      <c r="C20" s="24" t="s">
        <v>62</v>
      </c>
      <c r="D20" s="25">
        <v>591</v>
      </c>
      <c r="E20" s="26">
        <f>Orçamento!J20</f>
        <v>0</v>
      </c>
      <c r="F20" s="39"/>
      <c r="G20" s="26">
        <f t="shared" si="4"/>
        <v>0</v>
      </c>
      <c r="H20" s="26">
        <f t="shared" si="5"/>
        <v>0</v>
      </c>
      <c r="I20" s="26">
        <f t="shared" si="6"/>
        <v>0</v>
      </c>
      <c r="J20" s="26">
        <f t="shared" si="7"/>
        <v>0</v>
      </c>
    </row>
    <row r="21" spans="1:11" ht="45" x14ac:dyDescent="0.2">
      <c r="A21" s="22" t="s">
        <v>65</v>
      </c>
      <c r="B21" s="23" t="s">
        <v>66</v>
      </c>
      <c r="C21" s="24" t="s">
        <v>41</v>
      </c>
      <c r="D21" s="25">
        <v>3.36</v>
      </c>
      <c r="E21" s="26">
        <f>Orçamento!J21</f>
        <v>0</v>
      </c>
      <c r="F21" s="39"/>
      <c r="G21" s="26">
        <f t="shared" si="4"/>
        <v>0</v>
      </c>
      <c r="H21" s="26">
        <f t="shared" si="5"/>
        <v>0</v>
      </c>
      <c r="I21" s="26">
        <f t="shared" si="6"/>
        <v>0</v>
      </c>
      <c r="J21" s="26">
        <f t="shared" si="7"/>
        <v>0</v>
      </c>
    </row>
    <row r="22" spans="1:11" ht="45" x14ac:dyDescent="0.2">
      <c r="A22" s="22" t="s">
        <v>67</v>
      </c>
      <c r="B22" s="23" t="s">
        <v>68</v>
      </c>
      <c r="C22" s="24" t="s">
        <v>62</v>
      </c>
      <c r="D22" s="25">
        <v>155</v>
      </c>
      <c r="E22" s="26">
        <f>Orçamento!J22</f>
        <v>0</v>
      </c>
      <c r="F22" s="39"/>
      <c r="G22" s="26">
        <f t="shared" si="4"/>
        <v>0</v>
      </c>
      <c r="H22" s="26">
        <f t="shared" si="5"/>
        <v>0</v>
      </c>
      <c r="I22" s="26">
        <f t="shared" si="6"/>
        <v>0</v>
      </c>
      <c r="J22" s="26">
        <f t="shared" si="7"/>
        <v>0</v>
      </c>
    </row>
    <row r="23" spans="1:11" ht="56.25" x14ac:dyDescent="0.2">
      <c r="A23" s="22" t="s">
        <v>69</v>
      </c>
      <c r="B23" s="23" t="s">
        <v>70</v>
      </c>
      <c r="C23" s="24" t="s">
        <v>62</v>
      </c>
      <c r="D23" s="25">
        <v>77</v>
      </c>
      <c r="E23" s="26">
        <f>Orçamento!J23</f>
        <v>0</v>
      </c>
      <c r="F23" s="39"/>
      <c r="G23" s="26">
        <f t="shared" si="4"/>
        <v>0</v>
      </c>
      <c r="H23" s="26">
        <f t="shared" si="5"/>
        <v>0</v>
      </c>
      <c r="I23" s="26">
        <f t="shared" si="6"/>
        <v>0</v>
      </c>
      <c r="J23" s="26">
        <f t="shared" si="7"/>
        <v>0</v>
      </c>
    </row>
    <row r="24" spans="1:11" ht="33.75" x14ac:dyDescent="0.2">
      <c r="A24" s="22" t="s">
        <v>71</v>
      </c>
      <c r="B24" s="23" t="s">
        <v>72</v>
      </c>
      <c r="C24" s="24" t="s">
        <v>38</v>
      </c>
      <c r="D24" s="25">
        <v>33.6</v>
      </c>
      <c r="E24" s="26">
        <f>Orçamento!J24</f>
        <v>0</v>
      </c>
      <c r="F24" s="39"/>
      <c r="G24" s="26">
        <f t="shared" si="4"/>
        <v>0</v>
      </c>
      <c r="H24" s="26">
        <f t="shared" si="5"/>
        <v>0</v>
      </c>
      <c r="I24" s="26">
        <f t="shared" si="6"/>
        <v>0</v>
      </c>
      <c r="J24" s="26">
        <f t="shared" si="7"/>
        <v>0</v>
      </c>
    </row>
    <row r="25" spans="1:11" ht="33.75" x14ac:dyDescent="0.2">
      <c r="A25" s="22" t="s">
        <v>73</v>
      </c>
      <c r="B25" s="23" t="s">
        <v>74</v>
      </c>
      <c r="C25" s="24" t="s">
        <v>41</v>
      </c>
      <c r="D25" s="25">
        <v>1.05</v>
      </c>
      <c r="E25" s="26">
        <f>Orçamento!J25</f>
        <v>0</v>
      </c>
      <c r="F25" s="39"/>
      <c r="G25" s="26">
        <f t="shared" si="4"/>
        <v>0</v>
      </c>
      <c r="H25" s="26">
        <f t="shared" si="5"/>
        <v>0</v>
      </c>
      <c r="I25" s="26">
        <f t="shared" si="6"/>
        <v>0</v>
      </c>
      <c r="J25" s="26">
        <f t="shared" si="7"/>
        <v>0</v>
      </c>
    </row>
    <row r="26" spans="1:11" ht="15" x14ac:dyDescent="0.25">
      <c r="A26" s="19" t="s">
        <v>75</v>
      </c>
      <c r="B26" s="5" t="s">
        <v>76</v>
      </c>
      <c r="C26" s="5"/>
      <c r="D26" s="5"/>
      <c r="E26" s="5"/>
      <c r="F26" s="5"/>
      <c r="G26" s="5"/>
      <c r="H26" s="20">
        <f>SUM(H27:H33)</f>
        <v>0</v>
      </c>
      <c r="I26" s="20">
        <f>SUM(I27:I33)</f>
        <v>0</v>
      </c>
      <c r="J26" s="20">
        <f>SUM(J27:J33)</f>
        <v>0</v>
      </c>
      <c r="K26" s="21" t="s">
        <v>35</v>
      </c>
    </row>
    <row r="27" spans="1:11" ht="33.75" x14ac:dyDescent="0.2">
      <c r="A27" s="22" t="s">
        <v>77</v>
      </c>
      <c r="B27" s="23" t="s">
        <v>78</v>
      </c>
      <c r="C27" s="24" t="s">
        <v>38</v>
      </c>
      <c r="D27" s="25">
        <v>18</v>
      </c>
      <c r="E27" s="26">
        <f>Orçamento!J27</f>
        <v>0</v>
      </c>
      <c r="F27" s="39"/>
      <c r="G27" s="26">
        <f t="shared" ref="G27:G33" si="8">E27-F27</f>
        <v>0</v>
      </c>
      <c r="H27" s="26">
        <f t="shared" ref="H27:H33" si="9">F27*D27</f>
        <v>0</v>
      </c>
      <c r="I27" s="26">
        <f t="shared" ref="I27:I33" si="10">G27*D27</f>
        <v>0</v>
      </c>
      <c r="J27" s="26">
        <f t="shared" ref="J27:J33" si="11">I27+H27</f>
        <v>0</v>
      </c>
    </row>
    <row r="28" spans="1:11" ht="45" x14ac:dyDescent="0.2">
      <c r="A28" s="22" t="s">
        <v>79</v>
      </c>
      <c r="B28" s="23" t="s">
        <v>80</v>
      </c>
      <c r="C28" s="24" t="s">
        <v>38</v>
      </c>
      <c r="D28" s="25">
        <v>18</v>
      </c>
      <c r="E28" s="26">
        <f>Orçamento!J28</f>
        <v>0</v>
      </c>
      <c r="F28" s="39"/>
      <c r="G28" s="26">
        <f t="shared" si="8"/>
        <v>0</v>
      </c>
      <c r="H28" s="26">
        <f t="shared" si="9"/>
        <v>0</v>
      </c>
      <c r="I28" s="26">
        <f t="shared" si="10"/>
        <v>0</v>
      </c>
      <c r="J28" s="26">
        <f t="shared" si="11"/>
        <v>0</v>
      </c>
    </row>
    <row r="29" spans="1:11" ht="45" x14ac:dyDescent="0.2">
      <c r="A29" s="22" t="s">
        <v>81</v>
      </c>
      <c r="B29" s="23" t="s">
        <v>82</v>
      </c>
      <c r="C29" s="24" t="s">
        <v>41</v>
      </c>
      <c r="D29" s="25">
        <v>2.7</v>
      </c>
      <c r="E29" s="26">
        <f>Orçamento!J29</f>
        <v>0</v>
      </c>
      <c r="F29" s="39"/>
      <c r="G29" s="26">
        <f t="shared" si="8"/>
        <v>0</v>
      </c>
      <c r="H29" s="26">
        <f t="shared" si="9"/>
        <v>0</v>
      </c>
      <c r="I29" s="26">
        <f t="shared" si="10"/>
        <v>0</v>
      </c>
      <c r="J29" s="26">
        <f t="shared" si="11"/>
        <v>0</v>
      </c>
    </row>
    <row r="30" spans="1:11" ht="33.75" x14ac:dyDescent="0.2">
      <c r="A30" s="22" t="s">
        <v>83</v>
      </c>
      <c r="B30" s="23" t="s">
        <v>84</v>
      </c>
      <c r="C30" s="24" t="s">
        <v>38</v>
      </c>
      <c r="D30" s="25">
        <v>18</v>
      </c>
      <c r="E30" s="26">
        <f>Orçamento!J30</f>
        <v>0</v>
      </c>
      <c r="F30" s="39"/>
      <c r="G30" s="26">
        <f t="shared" si="8"/>
        <v>0</v>
      </c>
      <c r="H30" s="26">
        <f t="shared" si="9"/>
        <v>0</v>
      </c>
      <c r="I30" s="26">
        <f t="shared" si="10"/>
        <v>0</v>
      </c>
      <c r="J30" s="26">
        <f t="shared" si="11"/>
        <v>0</v>
      </c>
    </row>
    <row r="31" spans="1:11" ht="33.75" x14ac:dyDescent="0.2">
      <c r="A31" s="22" t="s">
        <v>85</v>
      </c>
      <c r="B31" s="23" t="s">
        <v>86</v>
      </c>
      <c r="C31" s="24" t="s">
        <v>62</v>
      </c>
      <c r="D31" s="25">
        <v>56</v>
      </c>
      <c r="E31" s="26">
        <f>Orçamento!J31</f>
        <v>0</v>
      </c>
      <c r="F31" s="39"/>
      <c r="G31" s="26">
        <f t="shared" si="8"/>
        <v>0</v>
      </c>
      <c r="H31" s="26">
        <f t="shared" si="9"/>
        <v>0</v>
      </c>
      <c r="I31" s="26">
        <f t="shared" si="10"/>
        <v>0</v>
      </c>
      <c r="J31" s="26">
        <f t="shared" si="11"/>
        <v>0</v>
      </c>
    </row>
    <row r="32" spans="1:11" ht="67.5" x14ac:dyDescent="0.2">
      <c r="A32" s="22" t="s">
        <v>87</v>
      </c>
      <c r="B32" s="23" t="s">
        <v>88</v>
      </c>
      <c r="C32" s="24" t="s">
        <v>38</v>
      </c>
      <c r="D32" s="25">
        <v>5</v>
      </c>
      <c r="E32" s="26">
        <f>Orçamento!J32</f>
        <v>0</v>
      </c>
      <c r="F32" s="39"/>
      <c r="G32" s="26">
        <f t="shared" si="8"/>
        <v>0</v>
      </c>
      <c r="H32" s="26">
        <f t="shared" si="9"/>
        <v>0</v>
      </c>
      <c r="I32" s="26">
        <f t="shared" si="10"/>
        <v>0</v>
      </c>
      <c r="J32" s="26">
        <f t="shared" si="11"/>
        <v>0</v>
      </c>
    </row>
    <row r="33" spans="1:11" ht="22.5" x14ac:dyDescent="0.2">
      <c r="A33" s="22" t="s">
        <v>89</v>
      </c>
      <c r="B33" s="23" t="s">
        <v>90</v>
      </c>
      <c r="C33" s="24" t="s">
        <v>55</v>
      </c>
      <c r="D33" s="25">
        <v>7</v>
      </c>
      <c r="E33" s="26">
        <f>Orçamento!J33</f>
        <v>0</v>
      </c>
      <c r="F33" s="39"/>
      <c r="G33" s="26">
        <f t="shared" si="8"/>
        <v>0</v>
      </c>
      <c r="H33" s="26">
        <f t="shared" si="9"/>
        <v>0</v>
      </c>
      <c r="I33" s="26">
        <f t="shared" si="10"/>
        <v>0</v>
      </c>
      <c r="J33" s="26">
        <f t="shared" si="11"/>
        <v>0</v>
      </c>
    </row>
    <row r="34" spans="1:11" ht="15" x14ac:dyDescent="0.25">
      <c r="A34" s="19" t="s">
        <v>91</v>
      </c>
      <c r="B34" s="5" t="s">
        <v>92</v>
      </c>
      <c r="C34" s="5"/>
      <c r="D34" s="5"/>
      <c r="E34" s="5"/>
      <c r="F34" s="5"/>
      <c r="G34" s="5"/>
      <c r="H34" s="20">
        <f>SUM(H35:H41)</f>
        <v>0</v>
      </c>
      <c r="I34" s="20">
        <f>SUM(I35:I41)</f>
        <v>0</v>
      </c>
      <c r="J34" s="20">
        <f>SUM(J35:J41)</f>
        <v>0</v>
      </c>
      <c r="K34" s="21" t="s">
        <v>35</v>
      </c>
    </row>
    <row r="35" spans="1:11" ht="56.25" x14ac:dyDescent="0.2">
      <c r="A35" s="22" t="s">
        <v>93</v>
      </c>
      <c r="B35" s="23" t="s">
        <v>94</v>
      </c>
      <c r="C35" s="24" t="s">
        <v>38</v>
      </c>
      <c r="D35" s="25">
        <v>417</v>
      </c>
      <c r="E35" s="26">
        <f>Orçamento!J35</f>
        <v>0</v>
      </c>
      <c r="F35" s="39"/>
      <c r="G35" s="26">
        <f t="shared" ref="G35:G41" si="12">E35-F35</f>
        <v>0</v>
      </c>
      <c r="H35" s="26">
        <f t="shared" ref="H35:H41" si="13">F35*D35</f>
        <v>0</v>
      </c>
      <c r="I35" s="26">
        <f t="shared" ref="I35:I41" si="14">G35*D35</f>
        <v>0</v>
      </c>
      <c r="J35" s="26">
        <f t="shared" ref="J35:J41" si="15">I35+H35</f>
        <v>0</v>
      </c>
    </row>
    <row r="36" spans="1:11" ht="67.5" x14ac:dyDescent="0.2">
      <c r="A36" s="22" t="s">
        <v>95</v>
      </c>
      <c r="B36" s="23" t="s">
        <v>96</v>
      </c>
      <c r="C36" s="24" t="s">
        <v>38</v>
      </c>
      <c r="D36" s="25">
        <v>417</v>
      </c>
      <c r="E36" s="26">
        <f>Orçamento!J36</f>
        <v>0</v>
      </c>
      <c r="F36" s="39"/>
      <c r="G36" s="26">
        <f t="shared" si="12"/>
        <v>0</v>
      </c>
      <c r="H36" s="26">
        <f t="shared" si="13"/>
        <v>0</v>
      </c>
      <c r="I36" s="26">
        <f t="shared" si="14"/>
        <v>0</v>
      </c>
      <c r="J36" s="26">
        <f t="shared" si="15"/>
        <v>0</v>
      </c>
    </row>
    <row r="37" spans="1:11" ht="56.25" x14ac:dyDescent="0.2">
      <c r="A37" s="22" t="s">
        <v>97</v>
      </c>
      <c r="B37" s="23" t="s">
        <v>98</v>
      </c>
      <c r="C37" s="24" t="s">
        <v>38</v>
      </c>
      <c r="D37" s="25">
        <v>208.5</v>
      </c>
      <c r="E37" s="26">
        <f>Orçamento!J37</f>
        <v>0</v>
      </c>
      <c r="F37" s="39"/>
      <c r="G37" s="26">
        <f t="shared" si="12"/>
        <v>0</v>
      </c>
      <c r="H37" s="26">
        <f t="shared" si="13"/>
        <v>0</v>
      </c>
      <c r="I37" s="26">
        <f t="shared" si="14"/>
        <v>0</v>
      </c>
      <c r="J37" s="26">
        <f t="shared" si="15"/>
        <v>0</v>
      </c>
    </row>
    <row r="38" spans="1:11" ht="33.75" x14ac:dyDescent="0.2">
      <c r="A38" s="22" t="s">
        <v>99</v>
      </c>
      <c r="B38" s="23" t="s">
        <v>100</v>
      </c>
      <c r="C38" s="24" t="s">
        <v>38</v>
      </c>
      <c r="D38" s="25">
        <v>447</v>
      </c>
      <c r="E38" s="26">
        <f>Orçamento!J38</f>
        <v>0</v>
      </c>
      <c r="F38" s="39"/>
      <c r="G38" s="26">
        <f t="shared" si="12"/>
        <v>0</v>
      </c>
      <c r="H38" s="26">
        <f t="shared" si="13"/>
        <v>0</v>
      </c>
      <c r="I38" s="26">
        <f t="shared" si="14"/>
        <v>0</v>
      </c>
      <c r="J38" s="26">
        <f t="shared" si="15"/>
        <v>0</v>
      </c>
    </row>
    <row r="39" spans="1:11" ht="33.75" x14ac:dyDescent="0.2">
      <c r="A39" s="22" t="s">
        <v>101</v>
      </c>
      <c r="B39" s="23" t="s">
        <v>102</v>
      </c>
      <c r="C39" s="24" t="s">
        <v>38</v>
      </c>
      <c r="D39" s="25">
        <v>447</v>
      </c>
      <c r="E39" s="26">
        <f>Orçamento!J39</f>
        <v>0</v>
      </c>
      <c r="F39" s="39"/>
      <c r="G39" s="26">
        <f t="shared" si="12"/>
        <v>0</v>
      </c>
      <c r="H39" s="26">
        <f t="shared" si="13"/>
        <v>0</v>
      </c>
      <c r="I39" s="26">
        <f t="shared" si="14"/>
        <v>0</v>
      </c>
      <c r="J39" s="26">
        <f t="shared" si="15"/>
        <v>0</v>
      </c>
    </row>
    <row r="40" spans="1:11" ht="33.75" x14ac:dyDescent="0.2">
      <c r="A40" s="22" t="s">
        <v>103</v>
      </c>
      <c r="B40" s="23" t="s">
        <v>104</v>
      </c>
      <c r="C40" s="24" t="s">
        <v>38</v>
      </c>
      <c r="D40" s="25">
        <v>447</v>
      </c>
      <c r="E40" s="26">
        <f>Orçamento!J40</f>
        <v>0</v>
      </c>
      <c r="F40" s="39"/>
      <c r="G40" s="26">
        <f t="shared" si="12"/>
        <v>0</v>
      </c>
      <c r="H40" s="26">
        <f t="shared" si="13"/>
        <v>0</v>
      </c>
      <c r="I40" s="26">
        <f t="shared" si="14"/>
        <v>0</v>
      </c>
      <c r="J40" s="26">
        <f t="shared" si="15"/>
        <v>0</v>
      </c>
    </row>
    <row r="41" spans="1:11" ht="22.5" x14ac:dyDescent="0.2">
      <c r="A41" s="22" t="s">
        <v>105</v>
      </c>
      <c r="B41" s="23" t="s">
        <v>106</v>
      </c>
      <c r="C41" s="24" t="s">
        <v>38</v>
      </c>
      <c r="D41" s="25">
        <v>30</v>
      </c>
      <c r="E41" s="26">
        <f>Orçamento!J41</f>
        <v>0</v>
      </c>
      <c r="F41" s="39"/>
      <c r="G41" s="26">
        <f t="shared" si="12"/>
        <v>0</v>
      </c>
      <c r="H41" s="26">
        <f t="shared" si="13"/>
        <v>0</v>
      </c>
      <c r="I41" s="26">
        <f t="shared" si="14"/>
        <v>0</v>
      </c>
      <c r="J41" s="26">
        <f t="shared" si="15"/>
        <v>0</v>
      </c>
    </row>
    <row r="42" spans="1:11" ht="15" x14ac:dyDescent="0.25">
      <c r="A42" s="19" t="s">
        <v>107</v>
      </c>
      <c r="B42" s="5" t="s">
        <v>108</v>
      </c>
      <c r="C42" s="5"/>
      <c r="D42" s="5"/>
      <c r="E42" s="5"/>
      <c r="F42" s="5"/>
      <c r="G42" s="5"/>
      <c r="H42" s="20">
        <f>SUM(H43:H44)</f>
        <v>0</v>
      </c>
      <c r="I42" s="20">
        <f>SUM(I43:I44)</f>
        <v>0</v>
      </c>
      <c r="J42" s="20">
        <f>SUM(J43:J44)</f>
        <v>0</v>
      </c>
      <c r="K42" s="21" t="s">
        <v>35</v>
      </c>
    </row>
    <row r="43" spans="1:11" ht="56.25" x14ac:dyDescent="0.2">
      <c r="A43" s="22" t="s">
        <v>109</v>
      </c>
      <c r="B43" s="23" t="s">
        <v>110</v>
      </c>
      <c r="C43" s="24" t="s">
        <v>111</v>
      </c>
      <c r="D43" s="25">
        <v>1</v>
      </c>
      <c r="E43" s="26">
        <f>Orçamento!J43</f>
        <v>0</v>
      </c>
      <c r="F43" s="39"/>
      <c r="G43" s="26">
        <f>E43-F43</f>
        <v>0</v>
      </c>
      <c r="H43" s="26">
        <f>F43*D43</f>
        <v>0</v>
      </c>
      <c r="I43" s="26">
        <f>G43*D43</f>
        <v>0</v>
      </c>
      <c r="J43" s="26">
        <f>I43+H43</f>
        <v>0</v>
      </c>
    </row>
    <row r="44" spans="1:11" ht="56.25" x14ac:dyDescent="0.2">
      <c r="A44" s="22" t="s">
        <v>112</v>
      </c>
      <c r="B44" s="23" t="s">
        <v>113</v>
      </c>
      <c r="C44" s="24" t="s">
        <v>38</v>
      </c>
      <c r="D44" s="25">
        <v>135</v>
      </c>
      <c r="E44" s="26">
        <f>Orçamento!J44</f>
        <v>0</v>
      </c>
      <c r="F44" s="39"/>
      <c r="G44" s="26">
        <f>E44-F44</f>
        <v>0</v>
      </c>
      <c r="H44" s="26">
        <f>F44*D44</f>
        <v>0</v>
      </c>
      <c r="I44" s="26">
        <f>G44*D44</f>
        <v>0</v>
      </c>
      <c r="J44" s="26">
        <f>I44+H44</f>
        <v>0</v>
      </c>
    </row>
    <row r="45" spans="1:11" x14ac:dyDescent="0.2">
      <c r="A45" s="4" t="s">
        <v>114</v>
      </c>
      <c r="B45" s="4"/>
      <c r="C45" s="4"/>
      <c r="D45" s="4"/>
      <c r="E45" s="4"/>
      <c r="F45" s="4"/>
      <c r="G45" s="4"/>
      <c r="H45" s="30">
        <f>H8+H15+H26+H34+H42</f>
        <v>0</v>
      </c>
      <c r="I45" s="30">
        <f>I8+I15+I26+I34+I42</f>
        <v>0</v>
      </c>
      <c r="J45" s="30">
        <f>J8+J15+J26+J34+J42</f>
        <v>0</v>
      </c>
    </row>
    <row r="55" spans="5:9" x14ac:dyDescent="0.2">
      <c r="E55" s="40">
        <f>DADOS!C11</f>
        <v>0</v>
      </c>
      <c r="F55" s="40"/>
      <c r="G55" s="40"/>
      <c r="H55" s="40"/>
      <c r="I55" s="40"/>
    </row>
    <row r="56" spans="5:9" x14ac:dyDescent="0.2">
      <c r="E56" s="41">
        <f>DADOS!C12</f>
        <v>0</v>
      </c>
      <c r="F56" s="41"/>
      <c r="G56" s="41"/>
      <c r="H56" s="41"/>
      <c r="I56" s="41"/>
    </row>
  </sheetData>
  <sheetProtection password="BF59" sheet="1" objects="1" scenarios="1" selectLockedCells="1"/>
  <mergeCells count="12">
    <mergeCell ref="E55:I55"/>
    <mergeCell ref="E56:I56"/>
    <mergeCell ref="B15:G15"/>
    <mergeCell ref="B26:G26"/>
    <mergeCell ref="B34:G34"/>
    <mergeCell ref="B42:G42"/>
    <mergeCell ref="A45:G45"/>
    <mergeCell ref="B4:F4"/>
    <mergeCell ref="H4:I4"/>
    <mergeCell ref="B5:C5"/>
    <mergeCell ref="E5:G5"/>
    <mergeCell ref="B8:G8"/>
  </mergeCells>
  <pageMargins left="0.5" right="0.5" top="0.75" bottom="0.75" header="0.51180555555555496" footer="0.51180555555555496"/>
  <pageSetup paperSize="9" firstPageNumber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"/>
  <sheetViews>
    <sheetView zoomScaleNormal="100" workbookViewId="0"/>
  </sheetViews>
  <sheetFormatPr defaultRowHeight="12.75" x14ac:dyDescent="0.2"/>
  <cols>
    <col min="1" max="1025" width="8.7109375" customWidth="1"/>
  </cols>
  <sheetData>
    <row r="1" spans="1:1" x14ac:dyDescent="0.2">
      <c r="A1" s="35">
        <f>'BDI Principal'!D14</f>
        <v>22.23</v>
      </c>
    </row>
    <row r="2" spans="1:1" x14ac:dyDescent="0.2">
      <c r="A2" s="35">
        <f>'BDI Diferenciado'!D14</f>
        <v>3.79</v>
      </c>
    </row>
    <row r="3" spans="1:1" x14ac:dyDescent="0.2">
      <c r="A3" s="38">
        <f>'BDI (Fator K e TRDE)'!B12</f>
        <v>2.6239360000000009</v>
      </c>
    </row>
    <row r="4" spans="1:1" x14ac:dyDescent="0.2">
      <c r="A4" s="38">
        <f>'BDI (Fator K e TRDE)'!B13</f>
        <v>1.1200000000000001</v>
      </c>
    </row>
  </sheetData>
  <sheetProtection password="BF59" sheet="1" objects="1" scenarios="1" selectLockedCells="1"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</vt:lpstr>
      <vt:lpstr>Orçamento</vt:lpstr>
      <vt:lpstr>Cronograma</vt:lpstr>
      <vt:lpstr>BDI Principal</vt:lpstr>
      <vt:lpstr>BDI Diferenciado</vt:lpstr>
      <vt:lpstr>BDI (Fator K e TRDE)</vt:lpstr>
      <vt:lpstr>Material e Serviços</vt:lpstr>
      <vt:lpstr>Repositório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Clarice Maria Galisa</cp:lastModifiedBy>
  <cp:revision>0</cp:revision>
  <dcterms:created xsi:type="dcterms:W3CDTF">2025-06-10T20:45:45Z</dcterms:created>
  <dcterms:modified xsi:type="dcterms:W3CDTF">2025-06-12T22:00:36Z</dcterms:modified>
  <dc:language>pt-BR</dc:language>
</cp:coreProperties>
</file>