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P:\Prefeitura_Municipal_Bal-Camboriu\Interpraias_Restauracao\Projeto_Basico\Volume_3_Orcamento\Memoria_Calculo\"/>
    </mc:Choice>
  </mc:AlternateContent>
  <xr:revisionPtr revIDLastSave="0" documentId="13_ncr:1_{18851D5A-2794-49BE-92E7-6DB0BF9921AF}" xr6:coauthVersionLast="47" xr6:coauthVersionMax="47" xr10:uidLastSave="{00000000-0000-0000-0000-000000000000}"/>
  <bookViews>
    <workbookView xWindow="28680" yWindow="-120" windowWidth="29040" windowHeight="15840" tabRatio="463" activeTab="2" xr2:uid="{00000000-000D-0000-FFFF-FFFF00000000}"/>
  </bookViews>
  <sheets>
    <sheet name="DMT" sheetId="181" r:id="rId1"/>
    <sheet name="RE" sheetId="177" r:id="rId2"/>
    <sheet name="O" sheetId="176" r:id="rId3"/>
    <sheet name="CFF" sheetId="183" r:id="rId4"/>
    <sheet name="QQ" sheetId="188" r:id="rId5"/>
    <sheet name="Plan1" sheetId="187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I" localSheetId="3">#REF!</definedName>
    <definedName name="\I" localSheetId="0">#REF!</definedName>
    <definedName name="\I" localSheetId="1">#REF!</definedName>
    <definedName name="\I">#REF!</definedName>
    <definedName name="\S" localSheetId="3">[1]COMPOS1!#REF!</definedName>
    <definedName name="\S" localSheetId="0">[1]COMPOS1!#REF!</definedName>
    <definedName name="\S" localSheetId="1">[1]COMPOS1!#REF!</definedName>
    <definedName name="\S">[1]COMPOS1!#REF!</definedName>
    <definedName name="_01_09_96" localSheetId="3">#REF!</definedName>
    <definedName name="_01_09_96" localSheetId="0">#REF!</definedName>
    <definedName name="_01_09_96" localSheetId="1">#REF!</definedName>
    <definedName name="_01_09_96">#REF!</definedName>
    <definedName name="_xlnm._FilterDatabase" localSheetId="0" hidden="1">DMT!$A$1:$J$23</definedName>
    <definedName name="_PL1" localSheetId="3">#REF!</definedName>
    <definedName name="_PL1" localSheetId="0">#REF!</definedName>
    <definedName name="_PL1" localSheetId="1">#REF!</definedName>
    <definedName name="_PL1">#REF!</definedName>
    <definedName name="a" localSheetId="3">#REF!</definedName>
    <definedName name="a" localSheetId="0">#REF!</definedName>
    <definedName name="a" localSheetId="1">#REF!</definedName>
    <definedName name="a">#REF!</definedName>
    <definedName name="AA" localSheetId="3">CFF!AA</definedName>
    <definedName name="AA" localSheetId="0">DMT!AA</definedName>
    <definedName name="AA" localSheetId="1">RE!AA</definedName>
    <definedName name="AA">[0]!AA</definedName>
    <definedName name="AAAAA" localSheetId="3">CFF!AAAAA</definedName>
    <definedName name="AAAAA" localSheetId="0">DMT!AAAAA</definedName>
    <definedName name="AAAAA" localSheetId="1">RE!AAAAA</definedName>
    <definedName name="AAAAA">[0]!AAAAA</definedName>
    <definedName name="AFDD" localSheetId="3">CFF!AFDD</definedName>
    <definedName name="AFDD" localSheetId="0">DMT!AFDD</definedName>
    <definedName name="AFDD" localSheetId="1">RE!AFDD</definedName>
    <definedName name="AFDD">[0]!AFDD</definedName>
    <definedName name="ALTA" localSheetId="3">'[2]PRO-08'!#REF!</definedName>
    <definedName name="ALTA" localSheetId="0">'[2]PRO-08'!#REF!</definedName>
    <definedName name="ALTA" localSheetId="1">'[2]PRO-08'!#REF!</definedName>
    <definedName name="ALTA">'[2]PRO-08'!#REF!</definedName>
    <definedName name="amarela" localSheetId="3">#REF!</definedName>
    <definedName name="amarela" localSheetId="0">#REF!</definedName>
    <definedName name="amarela" localSheetId="1">#REF!</definedName>
    <definedName name="amarela">#REF!</definedName>
    <definedName name="ar" localSheetId="3">CFF!#REF!</definedName>
    <definedName name="ar" localSheetId="0">#REF!</definedName>
    <definedName name="ar" localSheetId="1">#REF!</definedName>
    <definedName name="ar">#REF!</definedName>
    <definedName name="_xlnm.Print_Area" localSheetId="3">CFF!$A$1:$F$19</definedName>
    <definedName name="_xlnm.Print_Area" localSheetId="0">DMT!$A$1:$F$20</definedName>
    <definedName name="_xlnm.Print_Area" localSheetId="2">O!$A$1:$O$59</definedName>
    <definedName name="_xlnm.Print_Area" localSheetId="4">QQ!$A$1:$E$59</definedName>
    <definedName name="_xlnm.Print_Area" localSheetId="1">RE!$A$1:$G$11</definedName>
    <definedName name="ASP" localSheetId="3">CFF!#REF!</definedName>
    <definedName name="ASP" localSheetId="0">#REF!</definedName>
    <definedName name="ASP" localSheetId="1">#REF!</definedName>
    <definedName name="ASP">#REF!</definedName>
    <definedName name="Aut_original" localSheetId="3">[3]PROJETO!#REF!</definedName>
    <definedName name="Aut_original" localSheetId="0">[3]PROJETO!#REF!</definedName>
    <definedName name="Aut_original" localSheetId="1">[3]PROJETO!#REF!</definedName>
    <definedName name="Aut_original">[3]PROJETO!#REF!</definedName>
    <definedName name="Aut_resumo" localSheetId="3">[4]RESUMO_AUT1!#REF!</definedName>
    <definedName name="Aut_resumo" localSheetId="0">[4]RESUMO_AUT1!#REF!</definedName>
    <definedName name="Aut_resumo" localSheetId="1">[4]RESUMO_AUT1!#REF!</definedName>
    <definedName name="Aut_resumo">[4]RESUMO_AUT1!#REF!</definedName>
    <definedName name="AVC" localSheetId="3">CFF!AVC</definedName>
    <definedName name="AVC" localSheetId="0">DMT!AVC</definedName>
    <definedName name="AVC" localSheetId="1">RE!AVC</definedName>
    <definedName name="AVC">[0]!AVC</definedName>
    <definedName name="azul" localSheetId="3">#REF!</definedName>
    <definedName name="azul" localSheetId="0">#REF!</definedName>
    <definedName name="azul" localSheetId="1">#REF!</definedName>
    <definedName name="azul">#REF!</definedName>
    <definedName name="AZULSINAL" localSheetId="3">#REF!</definedName>
    <definedName name="AZULSINAL" localSheetId="0">#REF!</definedName>
    <definedName name="AZULSINAL" localSheetId="1">#REF!</definedName>
    <definedName name="AZULSINAL">#REF!</definedName>
    <definedName name="_xlnm.Database" localSheetId="3">#REF!</definedName>
    <definedName name="_xlnm.Database" localSheetId="0">#REF!</definedName>
    <definedName name="_xlnm.Database" localSheetId="1">#REF!</definedName>
    <definedName name="_xlnm.Database">#REF!</definedName>
    <definedName name="BDI" localSheetId="3">#REF!</definedName>
    <definedName name="BDI">#REF!</definedName>
    <definedName name="BG" localSheetId="3">#REF!</definedName>
    <definedName name="BG">#REF!</definedName>
    <definedName name="BGU" localSheetId="3">#REF!</definedName>
    <definedName name="BGU">#REF!</definedName>
    <definedName name="BuiltIn_Print_Area" localSheetId="3">CFF!#REF!</definedName>
    <definedName name="BuiltIn_Print_Area" localSheetId="0">#REF!</definedName>
    <definedName name="BuiltIn_Print_Area" localSheetId="1">#REF!</definedName>
    <definedName name="BuiltIn_Print_Area">#REF!</definedName>
    <definedName name="CBU" localSheetId="3">#REF!</definedName>
    <definedName name="CBU" localSheetId="1">#REF!</definedName>
    <definedName name="CBU">#REF!</definedName>
    <definedName name="CBUII" localSheetId="3">#REF!</definedName>
    <definedName name="CBUII" localSheetId="1">#REF!</definedName>
    <definedName name="CBUII">#REF!</definedName>
    <definedName name="CBUQB" localSheetId="3">#REF!</definedName>
    <definedName name="CBUQB">#REF!</definedName>
    <definedName name="CBUQc" localSheetId="3">#REF!</definedName>
    <definedName name="CBUQc">#REF!</definedName>
    <definedName name="CPAV" localSheetId="3">CFF!#REF!</definedName>
    <definedName name="CPAV" localSheetId="0">#REF!</definedName>
    <definedName name="CPAV" localSheetId="1">#REF!</definedName>
    <definedName name="CPAV">#REF!</definedName>
    <definedName name="_xlnm.Criteria" localSheetId="3">#REF!</definedName>
    <definedName name="_xlnm.Criteria" localSheetId="1">#REF!</definedName>
    <definedName name="_xlnm.Criteria">#REF!</definedName>
    <definedName name="d" localSheetId="3">#REF!</definedName>
    <definedName name="d" localSheetId="1">#REF!</definedName>
    <definedName name="d">#REF!</definedName>
    <definedName name="da" localSheetId="3">CFF!da</definedName>
    <definedName name="da" localSheetId="0">DMT!da</definedName>
    <definedName name="da" localSheetId="1">RE!da</definedName>
    <definedName name="da">[0]!da</definedName>
    <definedName name="dadinho" localSheetId="3">#REF!</definedName>
    <definedName name="dadinho" localSheetId="0">#REF!</definedName>
    <definedName name="dadinho" localSheetId="1">#REF!</definedName>
    <definedName name="dadinho">#REF!</definedName>
    <definedName name="DADOS" localSheetId="3">#REF!</definedName>
    <definedName name="DADOS" localSheetId="0">#REF!</definedName>
    <definedName name="DADOS" localSheetId="1">#REF!</definedName>
    <definedName name="DADOS">#REF!</definedName>
    <definedName name="Data_Final" localSheetId="3">#REF!</definedName>
    <definedName name="Data_Final" localSheetId="0">#REF!</definedName>
    <definedName name="Data_Final" localSheetId="1">#REF!</definedName>
    <definedName name="Data_Final">#REF!</definedName>
    <definedName name="Data_Início" localSheetId="3">#REF!</definedName>
    <definedName name="Data_Início">#REF!</definedName>
    <definedName name="daV" localSheetId="3">CFF!daV</definedName>
    <definedName name="daV" localSheetId="0">DMT!daV</definedName>
    <definedName name="daV" localSheetId="1">RE!daV</definedName>
    <definedName name="daV">[0]!daV</definedName>
    <definedName name="daVIDSON" localSheetId="3">CFF!daVIDSON</definedName>
    <definedName name="daVIDSON" localSheetId="0">DMT!daVIDSON</definedName>
    <definedName name="daVIDSON" localSheetId="1">RE!daVIDSON</definedName>
    <definedName name="daVIDSON">[0]!daVIDSON</definedName>
    <definedName name="DGA" localSheetId="3">'[2]PRO-08'!#REF!</definedName>
    <definedName name="DGA" localSheetId="0">'[2]PRO-08'!#REF!</definedName>
    <definedName name="DGA" localSheetId="1">'[2]PRO-08'!#REF!</definedName>
    <definedName name="DGA">'[2]PRO-08'!#REF!</definedName>
    <definedName name="DIST" localSheetId="3">CFF!#REF!</definedName>
    <definedName name="DIST" localSheetId="0">#REF!</definedName>
    <definedName name="DIST" localSheetId="1">#REF!</definedName>
    <definedName name="DIST">#REF!</definedName>
    <definedName name="DIST1" localSheetId="3">CFF!#REF!</definedName>
    <definedName name="DIST1" localSheetId="0">#REF!</definedName>
    <definedName name="DIST1" localSheetId="1">#REF!</definedName>
    <definedName name="DIST1">#REF!</definedName>
    <definedName name="DIST10" localSheetId="3">CFF!#REF!</definedName>
    <definedName name="DIST10" localSheetId="0">#REF!</definedName>
    <definedName name="DIST10" localSheetId="1">#REF!</definedName>
    <definedName name="DIST10">#REF!</definedName>
    <definedName name="DIST2" localSheetId="3">CFF!#REF!</definedName>
    <definedName name="DIST2" localSheetId="0">#REF!</definedName>
    <definedName name="DIST2" localSheetId="1">#REF!</definedName>
    <definedName name="DIST2">#REF!</definedName>
    <definedName name="DJ" localSheetId="3">#REF!</definedName>
    <definedName name="DJ" localSheetId="1">#REF!</definedName>
    <definedName name="DJ">#REF!</definedName>
    <definedName name="ECJ" localSheetId="3">#REF!</definedName>
    <definedName name="ECJ" localSheetId="1">#REF!</definedName>
    <definedName name="ECJ">#REF!</definedName>
    <definedName name="EJ" localSheetId="3">#REF!</definedName>
    <definedName name="EJ">#REF!</definedName>
    <definedName name="EXA" localSheetId="3">'[2]PRO-08'!#REF!</definedName>
    <definedName name="EXA">'[2]PRO-08'!#REF!</definedName>
    <definedName name="Excel_BuiltIn_Print_Area_4" localSheetId="3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tenso" localSheetId="3">CFF!Extenso</definedName>
    <definedName name="Extenso" localSheetId="0">DMT!Extenso</definedName>
    <definedName name="Extenso" localSheetId="1">RE!Extenso</definedName>
    <definedName name="Extenso">[0]!Extenso</definedName>
    <definedName name="fc1a" localSheetId="3">'[2]PRO-08'!#REF!</definedName>
    <definedName name="fc1a" localSheetId="0">'[2]PRO-08'!#REF!</definedName>
    <definedName name="fc1a" localSheetId="1">'[2]PRO-08'!#REF!</definedName>
    <definedName name="fc1a">'[2]PRO-08'!#REF!</definedName>
    <definedName name="FC2A" localSheetId="3">'[2]PRO-08'!#REF!</definedName>
    <definedName name="FC2A" localSheetId="0">'[2]PRO-08'!#REF!</definedName>
    <definedName name="FC2A" localSheetId="1">'[2]PRO-08'!#REF!</definedName>
    <definedName name="FC2A">'[2]PRO-08'!#REF!</definedName>
    <definedName name="FC3A" localSheetId="3">'[2]PRO-08'!#REF!</definedName>
    <definedName name="FC3A" localSheetId="0">'[2]PRO-08'!#REF!</definedName>
    <definedName name="FC3A" localSheetId="1">'[2]PRO-08'!#REF!</definedName>
    <definedName name="FC3A">'[2]PRO-08'!#REF!</definedName>
    <definedName name="hi" localSheetId="3">#REF!</definedName>
    <definedName name="hi" localSheetId="0">#REF!</definedName>
    <definedName name="hi" localSheetId="1">#REF!</definedName>
    <definedName name="hi">#REF!</definedName>
    <definedName name="IM" localSheetId="3">#REF!</definedName>
    <definedName name="IM" localSheetId="0">#REF!</definedName>
    <definedName name="IM" localSheetId="1">#REF!</definedName>
    <definedName name="IM">#REF!</definedName>
    <definedName name="Largura_da_Faixa_de_Tráfego___..........." localSheetId="3">#REF!</definedName>
    <definedName name="Largura_da_Faixa_de_Tráfego___..........." localSheetId="0">#REF!</definedName>
    <definedName name="Largura_da_Faixa_de_Tráfego___..........." localSheetId="1">#REF!</definedName>
    <definedName name="Largura_da_Faixa_de_Tráfego___...........">#REF!</definedName>
    <definedName name="LILASDRENA" localSheetId="3">#REF!</definedName>
    <definedName name="LILASDRENA">#REF!</definedName>
    <definedName name="Medição" localSheetId="3">#REF!</definedName>
    <definedName name="Medição">#REF!</definedName>
    <definedName name="Meu" localSheetId="3">#REF!</definedName>
    <definedName name="Meu">#REF!</definedName>
    <definedName name="módulo1.Extenso" localSheetId="3">CFF!módulo1.Extenso</definedName>
    <definedName name="módulo1.Extenso" localSheetId="0">DMT!módulo1.Extenso</definedName>
    <definedName name="módulo1.Extenso" localSheetId="1">RE!módulo1.Extenso</definedName>
    <definedName name="módulo1.Extenso">[0]!módulo1.Extenso</definedName>
    <definedName name="NTEI" localSheetId="3">'[2]PRO-08'!#REF!</definedName>
    <definedName name="NTEI" localSheetId="0">'[2]PRO-08'!#REF!</definedName>
    <definedName name="NTEI" localSheetId="1">'[2]PRO-08'!#REF!</definedName>
    <definedName name="NTEI">'[2]PRO-08'!#REF!</definedName>
    <definedName name="OPA" localSheetId="3">'[2]PRO-08'!#REF!</definedName>
    <definedName name="OPA" localSheetId="0">'[2]PRO-08'!#REF!</definedName>
    <definedName name="OPA" localSheetId="1">'[2]PRO-08'!#REF!</definedName>
    <definedName name="OPA">'[2]PRO-08'!#REF!</definedName>
    <definedName name="PassaExtenso" localSheetId="3">[5]!PassaExtenso</definedName>
    <definedName name="PassaExtenso" localSheetId="4">[5]!PassaExtenso</definedName>
    <definedName name="PassaExtenso">[5]!PassaExtenso</definedName>
    <definedName name="pesquisa" localSheetId="3">#REF!</definedName>
    <definedName name="pesquisa" localSheetId="0">#REF!</definedName>
    <definedName name="pesquisa" localSheetId="1">#REF!</definedName>
    <definedName name="pesquisa">#REF!</definedName>
    <definedName name="PL" localSheetId="3">#REF!</definedName>
    <definedName name="PL" localSheetId="0">#REF!</definedName>
    <definedName name="PL" localSheetId="1">#REF!</definedName>
    <definedName name="PL">#REF!</definedName>
    <definedName name="Ponte" localSheetId="3">CFF!Ponte</definedName>
    <definedName name="Ponte" localSheetId="0">DMT!Ponte</definedName>
    <definedName name="Ponte" localSheetId="1">RE!Ponte</definedName>
    <definedName name="Ponte">[0]!Ponte</definedName>
    <definedName name="Print" localSheetId="3">[6]QuQuant!#REF!</definedName>
    <definedName name="Print" localSheetId="0">[6]QuQuant!#REF!</definedName>
    <definedName name="Print" localSheetId="1">[6]QuQuant!#REF!</definedName>
    <definedName name="Print">[6]QuQuant!#REF!</definedName>
    <definedName name="Print_Area_MI" localSheetId="3">#REF!</definedName>
    <definedName name="Print_Area_MI" localSheetId="0">#REF!</definedName>
    <definedName name="Print_Area_MI" localSheetId="1">#REF!</definedName>
    <definedName name="Print_Area_MI">#REF!</definedName>
    <definedName name="qq" localSheetId="3">CFF!qq</definedName>
    <definedName name="qq" localSheetId="0">DMT!qq</definedName>
    <definedName name="qq" localSheetId="1">RE!qq</definedName>
    <definedName name="qq">[0]!qq</definedName>
    <definedName name="QQ_2" localSheetId="3">CFF!QQ_2</definedName>
    <definedName name="QQ_2" localSheetId="0">DMT!QQ_2</definedName>
    <definedName name="QQ_2" localSheetId="1">RE!QQ_2</definedName>
    <definedName name="QQ_2">[0]!QQ_2</definedName>
    <definedName name="RBV">[7]Teor!$C$3:$C$7</definedName>
    <definedName name="rD" localSheetId="3">CFF!rD</definedName>
    <definedName name="rD" localSheetId="0">DMT!rD</definedName>
    <definedName name="rD" localSheetId="1">RE!rD</definedName>
    <definedName name="rD">[0]!rD</definedName>
    <definedName name="REG" localSheetId="3">#REF!</definedName>
    <definedName name="REG" localSheetId="0">#REF!</definedName>
    <definedName name="REG" localSheetId="1">#REF!</definedName>
    <definedName name="REG">#REF!</definedName>
    <definedName name="REGULA" localSheetId="3">#REF!</definedName>
    <definedName name="REGULA" localSheetId="0">#REF!</definedName>
    <definedName name="REGULA" localSheetId="1">#REF!</definedName>
    <definedName name="REGULA">#REF!</definedName>
    <definedName name="RESUMO" localSheetId="3">CFF!RESUMO</definedName>
    <definedName name="RESUMO" localSheetId="0">DMT!RESUMO</definedName>
    <definedName name="RESUMO" localSheetId="1">RE!RESUMO</definedName>
    <definedName name="RESUMO">[0]!RESUMO</definedName>
    <definedName name="RMA" localSheetId="3">'[2]PRO-08'!#REF!</definedName>
    <definedName name="RMA" localSheetId="0">'[2]PRO-08'!#REF!</definedName>
    <definedName name="RMA" localSheetId="1">'[2]PRO-08'!#REF!</definedName>
    <definedName name="RMA">'[2]PRO-08'!#REF!</definedName>
    <definedName name="Rodovia___................" localSheetId="3">#REF!</definedName>
    <definedName name="Rodovia___................" localSheetId="0">#REF!</definedName>
    <definedName name="Rodovia___................" localSheetId="1">#REF!</definedName>
    <definedName name="Rodovia___................">#REF!</definedName>
    <definedName name="RS" localSheetId="3">#REF!</definedName>
    <definedName name="RS" localSheetId="0">#REF!</definedName>
    <definedName name="RS" localSheetId="1">#REF!</definedName>
    <definedName name="RS">#REF!</definedName>
    <definedName name="sbg" localSheetId="3">#REF!</definedName>
    <definedName name="sbg" localSheetId="0">#REF!</definedName>
    <definedName name="sbg" localSheetId="1">#REF!</definedName>
    <definedName name="sbg">#REF!</definedName>
    <definedName name="SBTC" localSheetId="3">#REF!</definedName>
    <definedName name="SBTC">#REF!</definedName>
    <definedName name="Teor">[7]Teor!$A$3:$A$7</definedName>
    <definedName name="_xlnm.Print_Titles" localSheetId="0">DMT!$1:$5</definedName>
    <definedName name="_xlnm.Print_Titles" localSheetId="2">O!$1:$5</definedName>
    <definedName name="_xlnm.Print_Titles" localSheetId="4">QQ!$1:$5</definedName>
    <definedName name="TPM" localSheetId="3">#REF!</definedName>
    <definedName name="TPM" localSheetId="0">#REF!</definedName>
    <definedName name="TPM" localSheetId="1">#REF!</definedName>
    <definedName name="TPM">#REF!</definedName>
    <definedName name="Vazios">[7]Teor!$B$3:$B$7</definedName>
    <definedName name="verde" localSheetId="3">#REF!</definedName>
    <definedName name="verde" localSheetId="0">#REF!</definedName>
    <definedName name="verde" localSheetId="1">#REF!</definedName>
    <definedName name="verde">#REF!</definedName>
    <definedName name="verdepav" localSheetId="3">#REF!</definedName>
    <definedName name="verdepav" localSheetId="0">#REF!</definedName>
    <definedName name="verdepav" localSheetId="1">#REF!</definedName>
    <definedName name="verdepav">#REF!</definedName>
    <definedName name="WEWRWR" localSheetId="3">CFF!WEWRWR</definedName>
    <definedName name="WEWRWR" localSheetId="0">DMT!WEWRWR</definedName>
    <definedName name="WEWRWR" localSheetId="1">RE!WEWRWR</definedName>
    <definedName name="WEWRWR">[0]!WEWRWR</definedName>
    <definedName name="x" localSheetId="3">[7]Equipamentos!#REF!</definedName>
    <definedName name="x" localSheetId="0">[7]Equipamentos!#REF!</definedName>
    <definedName name="x" localSheetId="1">[7]Equipamentos!#REF!</definedName>
    <definedName name="x">[7]Equipamentos!#REF!</definedName>
    <definedName name="XXX" localSheetId="3">CFF!XXX</definedName>
    <definedName name="XXX" localSheetId="0">DMT!XXX</definedName>
    <definedName name="XXX" localSheetId="1">RE!XXX</definedName>
    <definedName name="XXX">[0]!XXX</definedName>
    <definedName name="ZA" localSheetId="3">CFF!ZA</definedName>
    <definedName name="ZA" localSheetId="0">DMT!ZA</definedName>
    <definedName name="ZA" localSheetId="1">RE!ZA</definedName>
    <definedName name="ZA">[0]!ZA</definedName>
  </definedNames>
  <calcPr calcId="191029"/>
</workbook>
</file>

<file path=xl/calcChain.xml><?xml version="1.0" encoding="utf-8"?>
<calcChain xmlns="http://schemas.openxmlformats.org/spreadsheetml/2006/main">
  <c r="D4" i="183" l="1"/>
  <c r="G11" i="177"/>
  <c r="F11" i="177"/>
  <c r="E11" i="177"/>
  <c r="D11" i="177"/>
  <c r="N10" i="176"/>
  <c r="O9" i="176"/>
  <c r="N9" i="176"/>
  <c r="N6" i="176" s="1"/>
  <c r="N8" i="176"/>
  <c r="O8" i="176"/>
  <c r="O7" i="176"/>
  <c r="N7" i="176"/>
  <c r="I50" i="176"/>
  <c r="I31" i="176"/>
  <c r="J10" i="176"/>
  <c r="I10" i="176"/>
  <c r="J7" i="176"/>
  <c r="I7" i="176"/>
  <c r="J24" i="176"/>
  <c r="O24" i="176" s="1"/>
  <c r="I24" i="176"/>
  <c r="N24" i="176" s="1"/>
  <c r="J23" i="176"/>
  <c r="O23" i="176" s="1"/>
  <c r="I23" i="176"/>
  <c r="N23" i="176" s="1"/>
  <c r="J9" i="176"/>
  <c r="J8" i="176"/>
  <c r="M59" i="176"/>
  <c r="M58" i="176"/>
  <c r="M57" i="176"/>
  <c r="M56" i="176"/>
  <c r="M55" i="176"/>
  <c r="M54" i="176"/>
  <c r="M53" i="176"/>
  <c r="M52" i="176"/>
  <c r="M51" i="176"/>
  <c r="M49" i="176"/>
  <c r="M48" i="176"/>
  <c r="M47" i="176"/>
  <c r="M46" i="176"/>
  <c r="M45" i="176"/>
  <c r="M44" i="176"/>
  <c r="M43" i="176"/>
  <c r="M42" i="176"/>
  <c r="M41" i="176"/>
  <c r="M40" i="176"/>
  <c r="M39" i="176"/>
  <c r="M38" i="176"/>
  <c r="M37" i="176"/>
  <c r="M36" i="176"/>
  <c r="M35" i="176"/>
  <c r="M34" i="176"/>
  <c r="M33" i="176"/>
  <c r="M32" i="176"/>
  <c r="M22" i="176"/>
  <c r="M21" i="176"/>
  <c r="M20" i="176"/>
  <c r="M19" i="176"/>
  <c r="M18" i="176"/>
  <c r="M17" i="176"/>
  <c r="M16" i="176"/>
  <c r="M15" i="176"/>
  <c r="M14" i="176"/>
  <c r="M13" i="176"/>
  <c r="M12" i="176"/>
  <c r="M11" i="176"/>
  <c r="M9" i="176"/>
  <c r="M8" i="176"/>
  <c r="M7" i="176"/>
  <c r="J22" i="176"/>
  <c r="I22" i="176"/>
  <c r="J27" i="176"/>
  <c r="O27" i="176" s="1"/>
  <c r="I27" i="176"/>
  <c r="N27" i="176" s="1"/>
  <c r="J26" i="176"/>
  <c r="O26" i="176" s="1"/>
  <c r="I26" i="176"/>
  <c r="N26" i="176" s="1"/>
  <c r="J25" i="176"/>
  <c r="O25" i="176" s="1"/>
  <c r="I25" i="176"/>
  <c r="N25" i="176" s="1"/>
  <c r="I6" i="176" l="1"/>
  <c r="N22" i="176"/>
  <c r="O22" i="176"/>
  <c r="G5" i="177"/>
  <c r="G15" i="187"/>
  <c r="E15" i="187"/>
  <c r="E10" i="187"/>
  <c r="E12" i="187" s="1"/>
  <c r="E13" i="187" s="1"/>
  <c r="E17" i="187" s="1"/>
  <c r="J12" i="176" l="1"/>
  <c r="O12" i="176" s="1"/>
  <c r="I12" i="176"/>
  <c r="N12" i="176" s="1"/>
  <c r="J59" i="176" l="1"/>
  <c r="O59" i="176" s="1"/>
  <c r="I59" i="176"/>
  <c r="N59" i="176" s="1"/>
  <c r="J58" i="176"/>
  <c r="O58" i="176" s="1"/>
  <c r="I58" i="176"/>
  <c r="N58" i="176" s="1"/>
  <c r="J57" i="176"/>
  <c r="O57" i="176" s="1"/>
  <c r="I57" i="176"/>
  <c r="N57" i="176" s="1"/>
  <c r="J56" i="176"/>
  <c r="O56" i="176" s="1"/>
  <c r="I56" i="176"/>
  <c r="N56" i="176" s="1"/>
  <c r="J55" i="176"/>
  <c r="O55" i="176" s="1"/>
  <c r="I55" i="176"/>
  <c r="N55" i="176" s="1"/>
  <c r="J54" i="176"/>
  <c r="O54" i="176" s="1"/>
  <c r="I54" i="176"/>
  <c r="N54" i="176" s="1"/>
  <c r="J53" i="176"/>
  <c r="O53" i="176" s="1"/>
  <c r="I53" i="176"/>
  <c r="N53" i="176" s="1"/>
  <c r="J52" i="176"/>
  <c r="O52" i="176" s="1"/>
  <c r="I52" i="176"/>
  <c r="N52" i="176" s="1"/>
  <c r="J51" i="176"/>
  <c r="I51" i="176"/>
  <c r="J49" i="176"/>
  <c r="O49" i="176" s="1"/>
  <c r="I49" i="176"/>
  <c r="N49" i="176" s="1"/>
  <c r="J48" i="176"/>
  <c r="O48" i="176" s="1"/>
  <c r="I48" i="176"/>
  <c r="N48" i="176" s="1"/>
  <c r="J47" i="176"/>
  <c r="O47" i="176" s="1"/>
  <c r="I47" i="176"/>
  <c r="N47" i="176" s="1"/>
  <c r="J46" i="176"/>
  <c r="O46" i="176" s="1"/>
  <c r="I46" i="176"/>
  <c r="N46" i="176" s="1"/>
  <c r="J45" i="176"/>
  <c r="O45" i="176" s="1"/>
  <c r="I45" i="176"/>
  <c r="N45" i="176" s="1"/>
  <c r="J44" i="176"/>
  <c r="O44" i="176" s="1"/>
  <c r="I44" i="176"/>
  <c r="N44" i="176" s="1"/>
  <c r="J43" i="176"/>
  <c r="O43" i="176" s="1"/>
  <c r="I43" i="176"/>
  <c r="N43" i="176" s="1"/>
  <c r="J42" i="176"/>
  <c r="O42" i="176" s="1"/>
  <c r="I42" i="176"/>
  <c r="N42" i="176" s="1"/>
  <c r="J41" i="176"/>
  <c r="O41" i="176" s="1"/>
  <c r="I41" i="176"/>
  <c r="N41" i="176" s="1"/>
  <c r="J40" i="176"/>
  <c r="O40" i="176" s="1"/>
  <c r="I40" i="176"/>
  <c r="N40" i="176" s="1"/>
  <c r="J39" i="176"/>
  <c r="O39" i="176" s="1"/>
  <c r="I39" i="176"/>
  <c r="N39" i="176" s="1"/>
  <c r="J38" i="176"/>
  <c r="O38" i="176" s="1"/>
  <c r="I38" i="176"/>
  <c r="N38" i="176" s="1"/>
  <c r="J37" i="176"/>
  <c r="O37" i="176" s="1"/>
  <c r="I37" i="176"/>
  <c r="N37" i="176" s="1"/>
  <c r="J36" i="176"/>
  <c r="O36" i="176" s="1"/>
  <c r="I36" i="176"/>
  <c r="N36" i="176" s="1"/>
  <c r="J35" i="176"/>
  <c r="O35" i="176" s="1"/>
  <c r="I35" i="176"/>
  <c r="N35" i="176" s="1"/>
  <c r="J34" i="176"/>
  <c r="O34" i="176" s="1"/>
  <c r="I34" i="176"/>
  <c r="N34" i="176" s="1"/>
  <c r="J33" i="176"/>
  <c r="O33" i="176" s="1"/>
  <c r="I33" i="176"/>
  <c r="N33" i="176" s="1"/>
  <c r="J32" i="176"/>
  <c r="I32" i="176"/>
  <c r="J30" i="176"/>
  <c r="O30" i="176" s="1"/>
  <c r="I30" i="176"/>
  <c r="N30" i="176" s="1"/>
  <c r="J29" i="176"/>
  <c r="O29" i="176" s="1"/>
  <c r="I29" i="176"/>
  <c r="N29" i="176" s="1"/>
  <c r="J28" i="176"/>
  <c r="O28" i="176" s="1"/>
  <c r="I28" i="176"/>
  <c r="N28" i="176" s="1"/>
  <c r="J21" i="176"/>
  <c r="O21" i="176" s="1"/>
  <c r="I21" i="176"/>
  <c r="N21" i="176" s="1"/>
  <c r="J20" i="176"/>
  <c r="O20" i="176" s="1"/>
  <c r="I20" i="176"/>
  <c r="N20" i="176" s="1"/>
  <c r="J19" i="176"/>
  <c r="O19" i="176" s="1"/>
  <c r="I19" i="176"/>
  <c r="N19" i="176" s="1"/>
  <c r="J18" i="176"/>
  <c r="O18" i="176" s="1"/>
  <c r="I18" i="176"/>
  <c r="N18" i="176" s="1"/>
  <c r="J17" i="176"/>
  <c r="O17" i="176" s="1"/>
  <c r="I17" i="176"/>
  <c r="N17" i="176" s="1"/>
  <c r="J16" i="176"/>
  <c r="O16" i="176" s="1"/>
  <c r="I16" i="176"/>
  <c r="N16" i="176" s="1"/>
  <c r="J15" i="176"/>
  <c r="O15" i="176" s="1"/>
  <c r="I15" i="176"/>
  <c r="N15" i="176" s="1"/>
  <c r="J14" i="176"/>
  <c r="O14" i="176" s="1"/>
  <c r="I14" i="176"/>
  <c r="N14" i="176" s="1"/>
  <c r="J13" i="176"/>
  <c r="O13" i="176" s="1"/>
  <c r="I13" i="176"/>
  <c r="N13" i="176" s="1"/>
  <c r="J11" i="176"/>
  <c r="I11" i="176"/>
  <c r="I9" i="176"/>
  <c r="I8" i="176"/>
  <c r="N11" i="176" l="1"/>
  <c r="N32" i="176"/>
  <c r="N31" i="176" s="1"/>
  <c r="N51" i="176"/>
  <c r="N50" i="176" s="1"/>
  <c r="O32" i="176"/>
  <c r="O31" i="176" s="1"/>
  <c r="J31" i="176"/>
  <c r="O51" i="176"/>
  <c r="O50" i="176" s="1"/>
  <c r="J50" i="176"/>
  <c r="O11" i="176"/>
  <c r="O10" i="176" s="1"/>
  <c r="J6" i="176" l="1"/>
  <c r="O6" i="176"/>
  <c r="E5" i="177"/>
  <c r="E6" i="177"/>
  <c r="E7" i="177"/>
  <c r="D7" i="177"/>
  <c r="D6" i="177"/>
  <c r="D5" i="177"/>
  <c r="B10" i="177"/>
  <c r="B14" i="183" s="1"/>
  <c r="B9" i="177"/>
  <c r="B12" i="183" s="1"/>
  <c r="B8" i="177"/>
  <c r="B10" i="183" s="1"/>
  <c r="B7" i="177"/>
  <c r="B8" i="183" s="1"/>
  <c r="B6" i="177"/>
  <c r="B6" i="183" s="1"/>
  <c r="B5" i="177"/>
  <c r="B4" i="183" s="1"/>
  <c r="A10" i="177"/>
  <c r="A14" i="183" s="1"/>
  <c r="A9" i="177"/>
  <c r="A12" i="183" s="1"/>
  <c r="A8" i="177"/>
  <c r="A10" i="183" s="1"/>
  <c r="A7" i="177"/>
  <c r="A8" i="183" s="1"/>
  <c r="A6" i="177"/>
  <c r="A6" i="183" s="1"/>
  <c r="A5" i="177"/>
  <c r="A4" i="183" s="1"/>
  <c r="E10" i="177"/>
  <c r="D10" i="177"/>
  <c r="E9" i="177"/>
  <c r="D9" i="177"/>
  <c r="E8" i="177" l="1"/>
  <c r="D8" i="177"/>
  <c r="G7" i="177" l="1"/>
  <c r="D8" i="183" s="1"/>
  <c r="G6" i="177"/>
  <c r="D6" i="183" s="1"/>
  <c r="F6" i="183" s="1"/>
  <c r="F7" i="177"/>
  <c r="F6" i="177"/>
  <c r="F8" i="177" l="1"/>
  <c r="F5" i="177"/>
  <c r="F10" i="177"/>
  <c r="G10" i="177"/>
  <c r="E14" i="183" s="1"/>
  <c r="F14" i="183" s="1"/>
  <c r="G8" i="177"/>
  <c r="C5" i="177"/>
  <c r="F10" i="183" l="1"/>
  <c r="E10" i="183"/>
  <c r="D10" i="183"/>
  <c r="G9" i="177"/>
  <c r="E12" i="183" s="1"/>
  <c r="F9" i="177"/>
  <c r="E4" i="183"/>
  <c r="F4" i="183"/>
  <c r="F12" i="183" l="1"/>
  <c r="F16" i="183" s="1"/>
  <c r="D12" i="183"/>
  <c r="D16" i="183" s="1"/>
  <c r="E16" i="183"/>
  <c r="I18" i="183"/>
  <c r="C7" i="177"/>
  <c r="D18" i="183" l="1"/>
  <c r="E18" i="183" s="1"/>
  <c r="F18" i="183" s="1"/>
  <c r="D17" i="183" s="1"/>
  <c r="C8" i="177"/>
  <c r="C9" i="177"/>
  <c r="C6" i="177"/>
  <c r="C10" i="177"/>
  <c r="F17" i="183" l="1"/>
  <c r="E17" i="183"/>
  <c r="C11" i="177"/>
  <c r="D19" i="183" l="1"/>
  <c r="E19" i="183" s="1"/>
  <c r="F19" i="183" l="1"/>
</calcChain>
</file>

<file path=xl/sharedStrings.xml><?xml version="1.0" encoding="utf-8"?>
<sst xmlns="http://schemas.openxmlformats.org/spreadsheetml/2006/main" count="522" uniqueCount="232">
  <si>
    <t>ORÇAMENTO</t>
  </si>
  <si>
    <t>SERVIÇO</t>
  </si>
  <si>
    <t>QUANT.</t>
  </si>
  <si>
    <t>TOTAL DO ORÇAMENTO</t>
  </si>
  <si>
    <t>CÓDIGO</t>
  </si>
  <si>
    <t>DISCRIMINAÇÃO</t>
  </si>
  <si>
    <t>ADMINISTRAÇÃO LOCAL</t>
  </si>
  <si>
    <t>CANTEIRO DE OBRAS</t>
  </si>
  <si>
    <t>M²</t>
  </si>
  <si>
    <t>M³</t>
  </si>
  <si>
    <t>PAVIMENTAÇÃO</t>
  </si>
  <si>
    <t>REGULARIZAÇÃO DO SUBLEITO</t>
  </si>
  <si>
    <t>PINTURA DE LIGAÇÃO</t>
  </si>
  <si>
    <t>T</t>
  </si>
  <si>
    <t>SINALIZAÇÃO</t>
  </si>
  <si>
    <t>MESES CONSECUTIVOS</t>
  </si>
  <si>
    <t>0</t>
  </si>
  <si>
    <t>1</t>
  </si>
  <si>
    <t>2</t>
  </si>
  <si>
    <t>MOBILIZAÇÃO E DESMOBILIZAÇÃO</t>
  </si>
  <si>
    <t>4011209</t>
  </si>
  <si>
    <t>4011353</t>
  </si>
  <si>
    <t>RESUMO DO ORÇAMENTO</t>
  </si>
  <si>
    <t>%</t>
  </si>
  <si>
    <t>BASE OU SUB-BASE DE MACADAME SECO COM BRITA COMERCIAL</t>
  </si>
  <si>
    <t>3</t>
  </si>
  <si>
    <t>LN</t>
  </si>
  <si>
    <t>RP</t>
  </si>
  <si>
    <t>P</t>
  </si>
  <si>
    <t>CUSTO UNITÁRIO (R$)</t>
  </si>
  <si>
    <t>PREÇO UNITÁRIO (R$)</t>
  </si>
  <si>
    <t>ITEM</t>
  </si>
  <si>
    <t>PN001</t>
  </si>
  <si>
    <t>PN002</t>
  </si>
  <si>
    <t>PN003</t>
  </si>
  <si>
    <t>4011279</t>
  </si>
  <si>
    <t>PN004</t>
  </si>
  <si>
    <t>PN005</t>
  </si>
  <si>
    <t>PN006</t>
  </si>
  <si>
    <t>4805757</t>
  </si>
  <si>
    <t>1600436</t>
  </si>
  <si>
    <t>ESCAVAÇÃO MECÂNICA DE VALA EM MATERIAL DE 1ª CATEGORIA</t>
  </si>
  <si>
    <t>M</t>
  </si>
  <si>
    <t>UN</t>
  </si>
  <si>
    <t>04.02</t>
  </si>
  <si>
    <t>04.03</t>
  </si>
  <si>
    <t>04.04</t>
  </si>
  <si>
    <t>04.05</t>
  </si>
  <si>
    <t>04.06</t>
  </si>
  <si>
    <t>04.07</t>
  </si>
  <si>
    <t>05.01</t>
  </si>
  <si>
    <t>05.02</t>
  </si>
  <si>
    <t>05.03</t>
  </si>
  <si>
    <t>06.01</t>
  </si>
  <si>
    <t>06.02</t>
  </si>
  <si>
    <t>06.03</t>
  </si>
  <si>
    <t>QUADRO RESUMO DE DISTÂNCIAS DE TRANSPORTE</t>
  </si>
  <si>
    <t>MATERIAL</t>
  </si>
  <si>
    <t>PERCURSO</t>
  </si>
  <si>
    <t>TRANSPORTE (km)</t>
  </si>
  <si>
    <t>ORIGEM</t>
  </si>
  <si>
    <t>DESTINO</t>
  </si>
  <si>
    <t>OBRA</t>
  </si>
  <si>
    <t>Areia</t>
  </si>
  <si>
    <t>AREAL</t>
  </si>
  <si>
    <t>USINA</t>
  </si>
  <si>
    <t>PEDREIRA</t>
  </si>
  <si>
    <t>Filler Cal CH-1</t>
  </si>
  <si>
    <t>BOTUVERÁ/SC</t>
  </si>
  <si>
    <t>Brita Graduada/Rachão</t>
  </si>
  <si>
    <t>CANTEIRO</t>
  </si>
  <si>
    <t>CBUQ</t>
  </si>
  <si>
    <t>Material Desmatamento</t>
  </si>
  <si>
    <t>BOTA-FORA</t>
  </si>
  <si>
    <t>Material Demolição</t>
  </si>
  <si>
    <t>Material Remoção</t>
  </si>
  <si>
    <t>OBSERVAÇÕES:</t>
  </si>
  <si>
    <t>LN = LEITO NATURAL</t>
  </si>
  <si>
    <t>RP = REVESTIMENTO PRIMÁRIO</t>
  </si>
  <si>
    <t>P = PAVIMENTADA</t>
  </si>
  <si>
    <t>REMOÇÃO MECANIZADA DE REVESTIMENTO ASFÁLTICO</t>
  </si>
  <si>
    <t>REMOÇÃO MECANIZADA DE CAMADA GRANULAR DO PAVIMENTO</t>
  </si>
  <si>
    <t>4915667</t>
  </si>
  <si>
    <t>4915669</t>
  </si>
  <si>
    <t>0804015</t>
  </si>
  <si>
    <t>5213408</t>
  </si>
  <si>
    <t>5214000</t>
  </si>
  <si>
    <t>ÍNDICE DE REAJUSTE</t>
  </si>
  <si>
    <t>CRONOGRAMA FÍSICO-FINANCEIRO DA OBRA</t>
  </si>
  <si>
    <t>TOTAL PARCIAL</t>
  </si>
  <si>
    <t>TOTAL ACUMULADO</t>
  </si>
  <si>
    <t>CORPO DE BSTC D = 0,40 M PA2 - AREIA, BRITA E PEDRA DE MÃO COMERCIAIS</t>
  </si>
  <si>
    <t>PINTURA DE FAIXA COM TERMOPLÁSTICO POR ASPERSÃO - ESPESSURA DE 1,5 MM</t>
  </si>
  <si>
    <t>TERMOPLÁSTICO PRÉ-FORMADO PARA SINALIZAÇÃO HORIZONTAL - ESPESSURA DE 2 MM - FORNECIMENTO E IMPLANTAÇÃO</t>
  </si>
  <si>
    <t>IMPRIMAÇÃO COM EMULSÃO ASFÁLTICA</t>
  </si>
  <si>
    <t>MEIO-FIO DE CONCRETO - MFC 05 - AREIA E BRITA COMERCIAIS - FÔRMA DE MADEIRA</t>
  </si>
  <si>
    <t>PLACA DE ADVERTÊNCIA EM AÇO, LADO DE 0,80 M - PELÍCULA RETRORREFLETIVA TIPO I + SI - FORNECIMENTO E IMPLANTAÇÃO</t>
  </si>
  <si>
    <t>PLACA DE REGULAMENTAÇÃO EM AÇO D = 0,80 M - PELÍCULA RETRORREFLETIVA TIPO I + SI - FORNECIMENTO E IMPLANTAÇÃO</t>
  </si>
  <si>
    <t>SUPORTE METÁLICO GALVANIZADO PARA PLACA DE ADVERTÊNCIA OU REGULAMENTAÇÃO - LADO OU DIÂMETRO DE 0,80 M - FORNECIMENTO E IMPLANTAÇÃO</t>
  </si>
  <si>
    <t>REMOÇÃO DE PLACA DE SINALIZAÇÃO</t>
  </si>
  <si>
    <t>06.04</t>
  </si>
  <si>
    <t>06.05</t>
  </si>
  <si>
    <t>06.06</t>
  </si>
  <si>
    <t>06.07</t>
  </si>
  <si>
    <t>06.08</t>
  </si>
  <si>
    <t>06.09</t>
  </si>
  <si>
    <t>04.08</t>
  </si>
  <si>
    <t>01</t>
  </si>
  <si>
    <t>02</t>
  </si>
  <si>
    <t>03</t>
  </si>
  <si>
    <t>04</t>
  </si>
  <si>
    <t>05</t>
  </si>
  <si>
    <t>06</t>
  </si>
  <si>
    <t>4011352</t>
  </si>
  <si>
    <t>2003377</t>
  </si>
  <si>
    <t>5213465</t>
  </si>
  <si>
    <t>5213441</t>
  </si>
  <si>
    <t>5213864</t>
  </si>
  <si>
    <t>5213364</t>
  </si>
  <si>
    <t>Projeto Básico de Engenharia para Restauração da Rodovia Interpraias</t>
  </si>
  <si>
    <t>4011479</t>
  </si>
  <si>
    <t>FRESAGEM CONTÍNUA DE REVESTIMENTO ASFÁLTICO</t>
  </si>
  <si>
    <t>4011276</t>
  </si>
  <si>
    <t>BASE OU SUB-BASE DE BRITA GRADUADA COM BRITA COMERCIAL</t>
  </si>
  <si>
    <t>4011471</t>
  </si>
  <si>
    <t>CONCRETO ASFÁLTICO COM BORRACHA - FAIXA C - BRITA COMERCIAL</t>
  </si>
  <si>
    <t>04.09</t>
  </si>
  <si>
    <t>04.10</t>
  </si>
  <si>
    <t>04.11</t>
  </si>
  <si>
    <t>04.12</t>
  </si>
  <si>
    <t>04.13</t>
  </si>
  <si>
    <t>04.14</t>
  </si>
  <si>
    <t>3108007</t>
  </si>
  <si>
    <t>0407819</t>
  </si>
  <si>
    <t>1107888</t>
  </si>
  <si>
    <t>2003319</t>
  </si>
  <si>
    <t>2003620</t>
  </si>
  <si>
    <t>2003357</t>
  </si>
  <si>
    <t>0804061</t>
  </si>
  <si>
    <t>2003441</t>
  </si>
  <si>
    <t>2003451</t>
  </si>
  <si>
    <t>2003407</t>
  </si>
  <si>
    <t>2003611</t>
  </si>
  <si>
    <t>2003613</t>
  </si>
  <si>
    <t>4815671</t>
  </si>
  <si>
    <t>4805755</t>
  </si>
  <si>
    <t>5219608</t>
  </si>
  <si>
    <t>5213362</t>
  </si>
  <si>
    <t>5213472</t>
  </si>
  <si>
    <t>DRENAGEM</t>
  </si>
  <si>
    <t>FÔRMAS DE COMPENSADO PLASTIFICADO 10 MM - USO GERAL - UTILIZAÇÃO DE 1 VEZ - CONFECÇÃO, INSTALAÇÃO E RETIRADA</t>
  </si>
  <si>
    <t>ARMAÇÃO EM AÇO CA-50 - FORNECIMENTO, PREPARO E COLOCAÇÃO</t>
  </si>
  <si>
    <t>KG</t>
  </si>
  <si>
    <t>CONCRETO FCK = 15 MPA - CONFECÇÃO EM BETONEIRA E LANÇAMENTO MANUAL - AREIA E BRITA COMERCIAIS</t>
  </si>
  <si>
    <t>BOCA DE LOBO SIMPLES - BLS 02 - AREIA E BRITA COMERCIAIS</t>
  </si>
  <si>
    <t>TRANSPOSIÇÃO DE SEGMENTOS DE SARJETA - TSS 01 - AREIA E BRITA COMERCIAIS</t>
  </si>
  <si>
    <t>BOCA DE BSTC D = 0,40 M - ESCONSIDADE 0° - AREIA E BRITA COMERCIAIS - ALAS RETAS</t>
  </si>
  <si>
    <t>DISSIPADOR DE ENERGIA - DES 01 - AREIA E PEDRA DE MÃO COMERCIAIS</t>
  </si>
  <si>
    <t>DISSIPADOR DE ENERGIA - DEB 02 - AREIA, BRITA E PEDRA DE MÃO COMERCIAIS</t>
  </si>
  <si>
    <t>DESCIDA D'ÁGUA DE ATERROS EM DEGRAUS - DAD 02 - AREIA E BRITA COMERCIAIS</t>
  </si>
  <si>
    <t>DRENO SUBSUPERFICIAL - DSS 04 - TUBO PEAD E BRITA COMERCIAL</t>
  </si>
  <si>
    <t>REATERRO E COMPACTAÇÃO COM SOQUETE VIBRATÓRIO</t>
  </si>
  <si>
    <t>APILOAMENTO MANUAL</t>
  </si>
  <si>
    <t>TACHA REFLETIVA EM PLÁSTICO INJETADO - BIDIRECIONAL TIPO III - COM UM PINO - FORNECIMENTO E COLOCAÇÃO</t>
  </si>
  <si>
    <t>TACHÃO REFLETIVO EM PLÁSTICO INJETADO - BIDIRECIONAL - FORNECIMENTO E COLOCAÇÃO</t>
  </si>
  <si>
    <t>PLACA DE MARCO QUILOMÉTRICO EM AÇO - 0,60 X 0,865 M - PELÍCULA RETRORREFLETIVA TIPO I + I - FORNECIMENTO E IMPLANTAÇÃO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</si>
  <si>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</si>
  <si>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</si>
  <si>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</si>
  <si>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</si>
  <si>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</si>
  <si>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</si>
  <si>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</si>
  <si>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</si>
  <si>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</si>
  <si>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</si>
  <si>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05.14</t>
  </si>
  <si>
    <t>05.15</t>
  </si>
  <si>
    <t>05.16</t>
  </si>
  <si>
    <t>05.17</t>
  </si>
  <si>
    <t>05.18</t>
  </si>
  <si>
    <t>QUADRO DE QUANTIDADES</t>
  </si>
  <si>
    <t>TRECHO</t>
  </si>
  <si>
    <t>Materiais Pétreos</t>
  </si>
  <si>
    <t>Centro de massa - Canteiro/Obra</t>
  </si>
  <si>
    <t>CENTRO DE MASSA</t>
  </si>
  <si>
    <t>04.01</t>
  </si>
  <si>
    <t>04.15</t>
  </si>
  <si>
    <t>04.16</t>
  </si>
  <si>
    <t>04.17</t>
  </si>
  <si>
    <t>04.18</t>
  </si>
  <si>
    <t>4011480</t>
  </si>
  <si>
    <t>4011410</t>
  </si>
  <si>
    <t>PN007</t>
  </si>
  <si>
    <t>PN008</t>
  </si>
  <si>
    <t>PN009</t>
  </si>
  <si>
    <t>FRESAGEM DESCONTÍNUA DE REVESTIMENTO ASFÁLTICO</t>
  </si>
  <si>
    <t>MICRORREVESTIMENTO A FRIO COM EMULSÃO MODIFICADA COM POLÍMERO DE 1,5 CM - FAIXA III - BRITA COMERCIAL</t>
  </si>
  <si>
    <t>AQUISIÇÃO DE EMULSÃO ASFÁLTICA PARA IMPRIMAÇÃO - EAI</t>
  </si>
  <si>
    <t>TRANSPORTE DE EMULSÃO ASFÁLTICA PARA IMPRIMAÇÃO - EAI</t>
  </si>
  <si>
    <t>AQUISIÇÃO DE EMULSÃO ASFÁLTICA - RR-2C</t>
  </si>
  <si>
    <t>TRANSPORTE DE EMULSÃO ASFÁLTICA - RR-2C</t>
  </si>
  <si>
    <t>AQUISIÇÃO DE CAP AB-8</t>
  </si>
  <si>
    <t>TRANSPORTE DE CAP AB-8</t>
  </si>
  <si>
    <t>SARJETA TRIANGULAR DE CONCRETO - STC 125-25 - ESCAVAÇÃO MECÂNICA - AREIA E BRITA COMERCIAIS</t>
  </si>
  <si>
    <t>BOCA DE SAÍDA PARA DRENO SUBSUPERFICIAL - BSD 03 - AREIA E BRITA COMERCIAIS</t>
  </si>
  <si>
    <t>DEMOLIÇÃO MANUAL DE CONCRETO SIMPLES</t>
  </si>
  <si>
    <t>ÍNDICE</t>
  </si>
  <si>
    <t>-</t>
  </si>
  <si>
    <t>BDI: 21,33% - BDI DIF.: 15%</t>
  </si>
  <si>
    <t>BDI (%)</t>
  </si>
  <si>
    <t>BDI: 21,33% - BDI DIF.: 15,00%</t>
  </si>
  <si>
    <t>DATA BASE: SICRO OUTUBRO/2023 - REAJUSTE DEZEMBRO/2023</t>
  </si>
  <si>
    <t>CUSTO TOTAL (R$) SICRO OUTUBRO/23</t>
  </si>
  <si>
    <t>PREÇO TOTAL (R$) SICRO OUTUBRO/23</t>
  </si>
  <si>
    <t>OUTUBRO/23</t>
  </si>
  <si>
    <t>DEZEMBRO/23</t>
  </si>
  <si>
    <t>CUSTO TOTAL (R$) REAJ. DEZEMBRO/23</t>
  </si>
  <si>
    <t>PREÇO TOTAL (R$) REAJ. DEZEMBRO/23</t>
  </si>
  <si>
    <t>CUSTO TOTAL(R$) SICRO OUTUBRO/23</t>
  </si>
  <si>
    <t xml:space="preserve"> PREÇO TOTAL (R$) SICRO OUTUBRO/23</t>
  </si>
  <si>
    <t>CUSTO TOTAL(R$) REAJ. DEZEMBRO/23</t>
  </si>
  <si>
    <t xml:space="preserve"> PREÇO TOTAL (R$) REAJ. DEZEMBRO/23</t>
  </si>
  <si>
    <t>DATA BASE: SICRO OUTUBRO/2023 - REAJUSTE DEZEMBRO/23</t>
  </si>
  <si>
    <t>04.19</t>
  </si>
  <si>
    <t>04.20</t>
  </si>
  <si>
    <t>4915670</t>
  </si>
  <si>
    <t>PN010</t>
  </si>
  <si>
    <t>PN011</t>
  </si>
  <si>
    <t>REMOÇÃO MANUAL DE CAMADA GRANULAR DO PAVIMENTO</t>
  </si>
  <si>
    <t>AQUISIÇÃO DE RC 1C-E</t>
  </si>
  <si>
    <t>TRANSPORTE DE RC 1C-E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</si>
</sst>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#,##0\ \ \ \ "/>
    <numFmt numFmtId="167" formatCode="#,##0.00\ \ \ "/>
    <numFmt numFmtId="168" formatCode="_(&quot;R$ &quot;* #,##0.00_);_(&quot;R$ &quot;* \(#,##0.00\);_(&quot;R$ &quot;* &quot;-&quot;??_);_(@_)"/>
    <numFmt numFmtId="169" formatCode="#."/>
    <numFmt numFmtId="170" formatCode="\$#,##0\ ;\(\$#,##0\)"/>
    <numFmt numFmtId="171" formatCode="_(&quot;Cr$&quot;* #,##0.00_);_(&quot;Cr$&quot;* \(#,##0.00\);_(&quot;Cr$&quot;* &quot;-&quot;??_);_(@_)"/>
    <numFmt numFmtId="172" formatCode="#,##0.00\ "/>
    <numFmt numFmtId="173" formatCode="_-* #,##0.0000_-;\-* #,##0.0000_-;_-* &quot;-&quot;??_-;_-@_-"/>
    <numFmt numFmtId="174" formatCode="&quot;BDI:&quot;\ 0.00%"/>
    <numFmt numFmtId="175" formatCode="_(&quot;R$&quot;* #,##0.00_);_(&quot;R$&quot;* \(#,##0.00\);_(&quot;R$&quot;* &quot;-&quot;??_);_(@_)"/>
    <numFmt numFmtId="176" formatCode="_-* #,##0_-;\-* #,##0_-;_-* &quot;-&quot;??_-;_-@_-"/>
    <numFmt numFmtId="177" formatCode="\ @"/>
    <numFmt numFmtId="178" formatCode="0.000\ \ 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"/>
      <color indexed="16"/>
      <name val="Courier"/>
      <family val="3"/>
    </font>
    <font>
      <sz val="12"/>
      <color indexed="24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u/>
      <sz val="10"/>
      <color theme="10"/>
      <name val="Arial"/>
      <family val="2"/>
    </font>
    <font>
      <sz val="10"/>
      <name val="MS Sans Serif"/>
      <family val="2"/>
    </font>
    <font>
      <sz val="1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0">
    <xf numFmtId="0" fontId="0" fillId="0" borderId="0"/>
    <xf numFmtId="165" fontId="16" fillId="0" borderId="0"/>
    <xf numFmtId="0" fontId="15" fillId="0" borderId="0"/>
    <xf numFmtId="168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" fontId="20" fillId="0" borderId="0" applyFont="0" applyFill="0" applyBorder="0" applyAlignment="0" applyProtection="0"/>
    <xf numFmtId="169" fontId="21" fillId="0" borderId="0">
      <protection locked="0"/>
    </xf>
    <xf numFmtId="169" fontId="21" fillId="0" borderId="0">
      <protection locked="0"/>
    </xf>
    <xf numFmtId="0" fontId="16" fillId="0" borderId="0"/>
    <xf numFmtId="170" fontId="22" fillId="0" borderId="0" applyFont="0" applyFill="0" applyBorder="0" applyAlignment="0" applyProtection="0"/>
    <xf numFmtId="171" fontId="15" fillId="0" borderId="0" applyFont="0" applyFill="0" applyBorder="0" applyAlignment="0" applyProtection="0"/>
    <xf numFmtId="169" fontId="21" fillId="0" borderId="0">
      <protection locked="0"/>
    </xf>
    <xf numFmtId="169" fontId="21" fillId="0" borderId="0">
      <protection locked="0"/>
    </xf>
    <xf numFmtId="169" fontId="23" fillId="0" borderId="0">
      <protection locked="0"/>
    </xf>
    <xf numFmtId="169" fontId="24" fillId="0" borderId="0">
      <protection locked="0"/>
    </xf>
    <xf numFmtId="169" fontId="24" fillId="0" borderId="0">
      <protection locked="0"/>
    </xf>
    <xf numFmtId="3" fontId="2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/>
    <xf numFmtId="0" fontId="15" fillId="0" borderId="0"/>
    <xf numFmtId="165" fontId="26" fillId="0" borderId="0"/>
    <xf numFmtId="165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40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30" fillId="0" borderId="0"/>
    <xf numFmtId="43" fontId="6" fillId="0" borderId="0" applyFont="0" applyFill="0" applyBorder="0" applyAlignment="0" applyProtection="0"/>
    <xf numFmtId="0" fontId="31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" fillId="0" borderId="0"/>
    <xf numFmtId="175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0" fontId="4" fillId="0" borderId="0"/>
    <xf numFmtId="0" fontId="4" fillId="0" borderId="0"/>
    <xf numFmtId="164" fontId="15" fillId="0" borderId="0" applyFont="0" applyFill="0" applyBorder="0" applyAlignment="0" applyProtection="0"/>
    <xf numFmtId="40" fontId="26" fillId="0" borderId="0" applyFont="0" applyFill="0" applyBorder="0" applyAlignment="0" applyProtection="0"/>
    <xf numFmtId="165" fontId="26" fillId="0" borderId="0"/>
    <xf numFmtId="165" fontId="26" fillId="0" borderId="0"/>
    <xf numFmtId="0" fontId="4" fillId="0" borderId="0"/>
    <xf numFmtId="0" fontId="30" fillId="0" borderId="0"/>
    <xf numFmtId="43" fontId="30" fillId="0" borderId="0" applyFont="0" applyFill="0" applyBorder="0" applyAlignment="0" applyProtection="0"/>
    <xf numFmtId="0" fontId="15" fillId="0" borderId="0"/>
    <xf numFmtId="0" fontId="34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0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27" fillId="0" borderId="0" xfId="22" applyFont="1" applyAlignment="1">
      <alignment vertical="center"/>
    </xf>
    <xf numFmtId="49" fontId="15" fillId="0" borderId="11" xfId="22" applyNumberFormat="1" applyBorder="1" applyAlignment="1">
      <alignment horizontal="centerContinuous" vertical="top"/>
    </xf>
    <xf numFmtId="0" fontId="15" fillId="0" borderId="0" xfId="22" applyAlignment="1">
      <alignment horizontal="centerContinuous" vertical="top"/>
    </xf>
    <xf numFmtId="0" fontId="15" fillId="0" borderId="0" xfId="22" applyAlignment="1">
      <alignment vertical="center"/>
    </xf>
    <xf numFmtId="49" fontId="15" fillId="0" borderId="8" xfId="22" applyNumberFormat="1" applyBorder="1" applyAlignment="1">
      <alignment horizontal="right" vertical="top"/>
    </xf>
    <xf numFmtId="0" fontId="28" fillId="0" borderId="0" xfId="39" applyFont="1" applyAlignment="1">
      <alignment horizontal="center" vertical="center"/>
    </xf>
    <xf numFmtId="0" fontId="29" fillId="0" borderId="9" xfId="39" applyFont="1" applyBorder="1" applyAlignment="1">
      <alignment horizontal="center" vertical="center" wrapText="1"/>
    </xf>
    <xf numFmtId="0" fontId="28" fillId="0" borderId="9" xfId="39" applyFont="1" applyBorder="1" applyAlignment="1">
      <alignment horizontal="center" vertical="center"/>
    </xf>
    <xf numFmtId="43" fontId="28" fillId="0" borderId="0" xfId="40" applyFont="1" applyFill="1" applyAlignment="1">
      <alignment horizontal="center" vertical="center"/>
    </xf>
    <xf numFmtId="0" fontId="28" fillId="0" borderId="0" xfId="39" applyFont="1" applyAlignment="1">
      <alignment horizontal="left" vertical="center" wrapText="1"/>
    </xf>
    <xf numFmtId="0" fontId="28" fillId="0" borderId="0" xfId="39" applyFont="1" applyAlignment="1">
      <alignment horizontal="center" vertical="center" wrapText="1"/>
    </xf>
    <xf numFmtId="166" fontId="14" fillId="0" borderId="10" xfId="22" applyNumberFormat="1" applyFont="1" applyBorder="1" applyAlignment="1">
      <alignment horizontal="left" vertical="center" indent="1"/>
    </xf>
    <xf numFmtId="0" fontId="15" fillId="2" borderId="0" xfId="42" applyFill="1" applyAlignment="1">
      <alignment vertical="center"/>
    </xf>
    <xf numFmtId="0" fontId="14" fillId="2" borderId="0" xfId="42" applyFont="1" applyFill="1" applyAlignment="1">
      <alignment horizontal="center" vertical="center"/>
    </xf>
    <xf numFmtId="166" fontId="14" fillId="2" borderId="0" xfId="42" applyNumberFormat="1" applyFont="1" applyFill="1" applyAlignment="1">
      <alignment horizontal="left" vertical="center"/>
    </xf>
    <xf numFmtId="2" fontId="14" fillId="2" borderId="0" xfId="42" applyNumberFormat="1" applyFont="1" applyFill="1" applyAlignment="1">
      <alignment horizontal="center" vertical="center"/>
    </xf>
    <xf numFmtId="172" fontId="14" fillId="2" borderId="0" xfId="42" applyNumberFormat="1" applyFont="1" applyFill="1" applyAlignment="1">
      <alignment vertical="center"/>
    </xf>
    <xf numFmtId="4" fontId="15" fillId="2" borderId="0" xfId="42" applyNumberFormat="1" applyFill="1" applyAlignment="1">
      <alignment vertical="center"/>
    </xf>
    <xf numFmtId="172" fontId="15" fillId="2" borderId="0" xfId="42" applyNumberFormat="1" applyFill="1" applyAlignment="1">
      <alignment vertical="center"/>
    </xf>
    <xf numFmtId="2" fontId="17" fillId="2" borderId="16" xfId="42" applyNumberFormat="1" applyFont="1" applyFill="1" applyBorder="1" applyAlignment="1">
      <alignment horizontal="center" vertical="center"/>
    </xf>
    <xf numFmtId="172" fontId="17" fillId="2" borderId="16" xfId="42" applyNumberFormat="1" applyFont="1" applyFill="1" applyBorder="1" applyAlignment="1">
      <alignment vertical="center"/>
    </xf>
    <xf numFmtId="164" fontId="15" fillId="2" borderId="0" xfId="43" applyFont="1" applyFill="1" applyBorder="1" applyAlignment="1">
      <alignment vertical="center"/>
    </xf>
    <xf numFmtId="3" fontId="15" fillId="0" borderId="9" xfId="1" applyNumberFormat="1" applyFont="1" applyBorder="1" applyAlignment="1">
      <alignment horizontal="center" vertical="center"/>
    </xf>
    <xf numFmtId="167" fontId="15" fillId="0" borderId="9" xfId="1" applyNumberFormat="1" applyFont="1" applyBorder="1" applyAlignment="1">
      <alignment horizontal="center" vertical="center" wrapText="1"/>
    </xf>
    <xf numFmtId="0" fontId="15" fillId="0" borderId="9" xfId="1" applyNumberFormat="1" applyFont="1" applyBorder="1" applyAlignment="1">
      <alignment horizontal="center" vertical="center" wrapText="1"/>
    </xf>
    <xf numFmtId="43" fontId="29" fillId="0" borderId="9" xfId="40" applyFont="1" applyFill="1" applyBorder="1" applyAlignment="1">
      <alignment horizontal="center" vertical="center"/>
    </xf>
    <xf numFmtId="176" fontId="28" fillId="0" borderId="9" xfId="56" applyNumberFormat="1" applyFont="1" applyFill="1" applyBorder="1" applyAlignment="1">
      <alignment horizontal="center" vertical="center"/>
    </xf>
    <xf numFmtId="43" fontId="34" fillId="0" borderId="9" xfId="56" applyFont="1" applyFill="1" applyBorder="1"/>
    <xf numFmtId="176" fontId="34" fillId="0" borderId="9" xfId="56" applyNumberFormat="1" applyFont="1" applyFill="1" applyBorder="1" applyAlignment="1">
      <alignment horizontal="center"/>
    </xf>
    <xf numFmtId="0" fontId="34" fillId="0" borderId="9" xfId="75" applyBorder="1" applyAlignment="1">
      <alignment horizontal="center"/>
    </xf>
    <xf numFmtId="0" fontId="17" fillId="0" borderId="2" xfId="2" applyFont="1" applyBorder="1" applyAlignment="1">
      <alignment horizontal="centerContinuous" vertical="center"/>
    </xf>
    <xf numFmtId="0" fontId="15" fillId="0" borderId="0" xfId="2" applyAlignment="1">
      <alignment vertical="center"/>
    </xf>
    <xf numFmtId="0" fontId="14" fillId="0" borderId="19" xfId="2" applyFont="1" applyBorder="1" applyAlignment="1">
      <alignment horizontal="left" vertical="center" indent="1"/>
    </xf>
    <xf numFmtId="0" fontId="15" fillId="0" borderId="19" xfId="2" applyBorder="1" applyAlignment="1">
      <alignment vertical="center"/>
    </xf>
    <xf numFmtId="0" fontId="15" fillId="0" borderId="19" xfId="2" applyBorder="1" applyAlignment="1">
      <alignment horizontal="left" vertical="center"/>
    </xf>
    <xf numFmtId="0" fontId="14" fillId="0" borderId="0" xfId="2" applyFont="1" applyAlignment="1">
      <alignment horizontal="left" vertical="center" indent="1"/>
    </xf>
    <xf numFmtId="0" fontId="14" fillId="0" borderId="0" xfId="2" applyFont="1" applyAlignment="1">
      <alignment horizontal="center" vertical="center"/>
    </xf>
    <xf numFmtId="0" fontId="15" fillId="0" borderId="0" xfId="2" applyAlignment="1">
      <alignment horizontal="left" vertical="center"/>
    </xf>
    <xf numFmtId="0" fontId="14" fillId="0" borderId="1" xfId="2" applyFont="1" applyBorder="1" applyAlignment="1">
      <alignment horizontal="left" vertical="center" indent="1"/>
    </xf>
    <xf numFmtId="0" fontId="14" fillId="0" borderId="3" xfId="2" applyFont="1" applyBorder="1" applyAlignment="1">
      <alignment horizontal="centerContinuous" vertical="center"/>
    </xf>
    <xf numFmtId="0" fontId="14" fillId="0" borderId="0" xfId="2" applyFont="1" applyAlignment="1">
      <alignment vertical="center"/>
    </xf>
    <xf numFmtId="0" fontId="14" fillId="0" borderId="1" xfId="2" applyFont="1" applyBorder="1" applyAlignment="1">
      <alignment horizontal="center" vertical="center"/>
    </xf>
    <xf numFmtId="177" fontId="15" fillId="0" borderId="15" xfId="2" applyNumberFormat="1" applyBorder="1" applyAlignment="1">
      <alignment horizontal="center" vertical="center"/>
    </xf>
    <xf numFmtId="178" fontId="15" fillId="0" borderId="15" xfId="2" applyNumberFormat="1" applyBorder="1" applyAlignment="1">
      <alignment horizontal="center" vertical="center"/>
    </xf>
    <xf numFmtId="0" fontId="14" fillId="0" borderId="3" xfId="2" applyFont="1" applyBorder="1" applyAlignment="1">
      <alignment horizontal="left" vertical="center" indent="3"/>
    </xf>
    <xf numFmtId="0" fontId="14" fillId="0" borderId="3" xfId="2" applyFont="1" applyBorder="1" applyAlignment="1">
      <alignment horizontal="left" vertical="center"/>
    </xf>
    <xf numFmtId="2" fontId="15" fillId="0" borderId="3" xfId="2" applyNumberFormat="1" applyBorder="1" applyAlignment="1">
      <alignment horizontal="left" vertical="center"/>
    </xf>
    <xf numFmtId="0" fontId="14" fillId="0" borderId="3" xfId="2" applyFont="1" applyBorder="1" applyAlignment="1">
      <alignment horizontal="right" vertical="center"/>
    </xf>
    <xf numFmtId="2" fontId="15" fillId="0" borderId="3" xfId="2" applyNumberFormat="1" applyBorder="1" applyAlignment="1">
      <alignment horizontal="center" vertical="center"/>
    </xf>
    <xf numFmtId="0" fontId="14" fillId="0" borderId="0" xfId="2" applyFont="1" applyAlignment="1">
      <alignment horizontal="left" vertical="center" indent="3"/>
    </xf>
    <xf numFmtId="0" fontId="14" fillId="0" borderId="0" xfId="2" applyFont="1" applyAlignment="1">
      <alignment horizontal="left" vertical="center"/>
    </xf>
    <xf numFmtId="2" fontId="15" fillId="0" borderId="0" xfId="2" applyNumberFormat="1" applyAlignment="1">
      <alignment horizontal="left" vertical="center"/>
    </xf>
    <xf numFmtId="0" fontId="14" fillId="0" borderId="0" xfId="2" applyFont="1" applyAlignment="1">
      <alignment horizontal="right" vertical="center"/>
    </xf>
    <xf numFmtId="2" fontId="15" fillId="0" borderId="0" xfId="2" applyNumberFormat="1" applyAlignment="1">
      <alignment horizontal="center" vertical="center"/>
    </xf>
    <xf numFmtId="43" fontId="14" fillId="0" borderId="13" xfId="98" applyFont="1" applyFill="1" applyBorder="1" applyAlignment="1">
      <alignment horizontal="right" vertical="center"/>
    </xf>
    <xf numFmtId="43" fontId="14" fillId="3" borderId="13" xfId="98" applyFont="1" applyFill="1" applyBorder="1" applyAlignment="1">
      <alignment horizontal="right" vertical="center"/>
    </xf>
    <xf numFmtId="43" fontId="14" fillId="2" borderId="13" xfId="98" applyFont="1" applyFill="1" applyBorder="1" applyAlignment="1">
      <alignment horizontal="right" vertical="center"/>
    </xf>
    <xf numFmtId="173" fontId="29" fillId="0" borderId="9" xfId="40" applyNumberFormat="1" applyFont="1" applyFill="1" applyBorder="1" applyAlignment="1">
      <alignment horizontal="center" vertical="center"/>
    </xf>
    <xf numFmtId="173" fontId="34" fillId="0" borderId="9" xfId="56" applyNumberFormat="1" applyFont="1" applyFill="1" applyBorder="1"/>
    <xf numFmtId="49" fontId="15" fillId="2" borderId="1" xfId="42" applyNumberFormat="1" applyFill="1" applyBorder="1" applyAlignment="1">
      <alignment horizontal="centerContinuous" vertical="center"/>
    </xf>
    <xf numFmtId="49" fontId="15" fillId="2" borderId="1" xfId="42" applyNumberFormat="1" applyFill="1" applyBorder="1" applyAlignment="1">
      <alignment horizontal="center" vertical="center"/>
    </xf>
    <xf numFmtId="49" fontId="15" fillId="2" borderId="1" xfId="42" applyNumberFormat="1" applyFill="1" applyBorder="1" applyAlignment="1">
      <alignment horizontal="center" vertical="center" wrapText="1"/>
    </xf>
    <xf numFmtId="43" fontId="14" fillId="0" borderId="13" xfId="99" applyFont="1" applyFill="1" applyBorder="1" applyAlignment="1">
      <alignment horizontal="right" vertical="center"/>
    </xf>
    <xf numFmtId="43" fontId="15" fillId="0" borderId="0" xfId="22" applyNumberFormat="1" applyAlignment="1">
      <alignment vertical="center"/>
    </xf>
    <xf numFmtId="43" fontId="14" fillId="4" borderId="13" xfId="99" applyFont="1" applyFill="1" applyBorder="1" applyAlignment="1">
      <alignment horizontal="right" vertical="center"/>
    </xf>
    <xf numFmtId="43" fontId="14" fillId="2" borderId="13" xfId="99" applyFont="1" applyFill="1" applyBorder="1" applyAlignment="1">
      <alignment horizontal="right" vertical="center"/>
    </xf>
    <xf numFmtId="166" fontId="14" fillId="5" borderId="10" xfId="22" applyNumberFormat="1" applyFont="1" applyFill="1" applyBorder="1" applyAlignment="1">
      <alignment horizontal="left" vertical="center" indent="1"/>
    </xf>
    <xf numFmtId="164" fontId="14" fillId="5" borderId="13" xfId="22" applyNumberFormat="1" applyFont="1" applyFill="1" applyBorder="1" applyAlignment="1">
      <alignment horizontal="right" vertical="center"/>
    </xf>
    <xf numFmtId="10" fontId="14" fillId="5" borderId="13" xfId="41" applyNumberFormat="1" applyFont="1" applyFill="1" applyBorder="1" applyAlignment="1">
      <alignment horizontal="right" vertical="center"/>
    </xf>
    <xf numFmtId="166" fontId="14" fillId="5" borderId="20" xfId="22" applyNumberFormat="1" applyFont="1" applyFill="1" applyBorder="1" applyAlignment="1">
      <alignment horizontal="left" vertical="center" indent="1"/>
    </xf>
    <xf numFmtId="10" fontId="14" fillId="5" borderId="22" xfId="22" applyNumberFormat="1" applyFont="1" applyFill="1" applyBorder="1" applyAlignment="1">
      <alignment horizontal="right" vertical="center"/>
    </xf>
    <xf numFmtId="0" fontId="14" fillId="5" borderId="0" xfId="22" applyFont="1" applyFill="1" applyAlignment="1">
      <alignment horizontal="center" vertical="center" wrapText="1"/>
    </xf>
    <xf numFmtId="166" fontId="17" fillId="5" borderId="0" xfId="22" applyNumberFormat="1" applyFont="1" applyFill="1" applyAlignment="1">
      <alignment horizontal="left" vertical="center" indent="1"/>
    </xf>
    <xf numFmtId="164" fontId="14" fillId="5" borderId="0" xfId="22" applyNumberFormat="1" applyFont="1" applyFill="1" applyAlignment="1">
      <alignment horizontal="right" vertical="center"/>
    </xf>
    <xf numFmtId="10" fontId="15" fillId="0" borderId="0" xfId="22" applyNumberFormat="1" applyAlignment="1">
      <alignment vertical="center"/>
    </xf>
    <xf numFmtId="0" fontId="34" fillId="0" borderId="9" xfId="75" applyBorder="1" applyAlignment="1">
      <alignment vertical="center" wrapText="1"/>
    </xf>
    <xf numFmtId="0" fontId="15" fillId="0" borderId="9" xfId="75" applyFont="1" applyBorder="1" applyAlignment="1">
      <alignment vertical="center" wrapText="1"/>
    </xf>
    <xf numFmtId="0" fontId="34" fillId="0" borderId="9" xfId="75" applyBorder="1" applyAlignment="1">
      <alignment horizontal="center" vertical="center"/>
    </xf>
    <xf numFmtId="0" fontId="15" fillId="0" borderId="9" xfId="75" applyFont="1" applyBorder="1" applyAlignment="1">
      <alignment horizontal="center" vertical="center"/>
    </xf>
    <xf numFmtId="4" fontId="15" fillId="2" borderId="0" xfId="42" applyNumberFormat="1" applyFill="1" applyAlignment="1">
      <alignment horizontal="center" vertical="center"/>
    </xf>
    <xf numFmtId="43" fontId="34" fillId="0" borderId="9" xfId="56" applyFont="1" applyFill="1" applyBorder="1" applyAlignment="1">
      <alignment horizontal="center"/>
    </xf>
    <xf numFmtId="43" fontId="15" fillId="0" borderId="0" xfId="56" applyFont="1" applyFill="1" applyBorder="1" applyAlignment="1">
      <alignment vertical="center"/>
    </xf>
    <xf numFmtId="0" fontId="28" fillId="0" borderId="23" xfId="39" applyFont="1" applyBorder="1" applyAlignment="1">
      <alignment horizontal="center" vertical="center"/>
    </xf>
    <xf numFmtId="43" fontId="29" fillId="0" borderId="10" xfId="40" applyFont="1" applyFill="1" applyBorder="1" applyAlignment="1">
      <alignment horizontal="center" vertical="center"/>
    </xf>
    <xf numFmtId="43" fontId="34" fillId="0" borderId="10" xfId="56" applyFont="1" applyFill="1" applyBorder="1"/>
    <xf numFmtId="43" fontId="28" fillId="0" borderId="0" xfId="39" applyNumberFormat="1" applyFont="1" applyAlignment="1">
      <alignment horizontal="center" vertical="center"/>
    </xf>
    <xf numFmtId="2" fontId="0" fillId="0" borderId="0" xfId="0" applyNumberFormat="1"/>
    <xf numFmtId="177" fontId="15" fillId="0" borderId="3" xfId="2" applyNumberFormat="1" applyBorder="1" applyAlignment="1">
      <alignment horizontal="center" vertical="center"/>
    </xf>
    <xf numFmtId="177" fontId="14" fillId="0" borderId="0" xfId="2" applyNumberFormat="1" applyFont="1" applyAlignment="1">
      <alignment horizontal="left" vertical="center"/>
    </xf>
    <xf numFmtId="49" fontId="15" fillId="0" borderId="9" xfId="1" applyNumberFormat="1" applyFont="1" applyBorder="1" applyAlignment="1">
      <alignment horizontal="center" vertical="center" wrapText="1"/>
    </xf>
    <xf numFmtId="43" fontId="15" fillId="0" borderId="9" xfId="56" applyFont="1" applyFill="1" applyBorder="1" applyAlignment="1">
      <alignment horizontal="center"/>
    </xf>
    <xf numFmtId="0" fontId="14" fillId="0" borderId="23" xfId="75" applyFont="1" applyBorder="1" applyAlignment="1">
      <alignment horizontal="center" vertical="center"/>
    </xf>
    <xf numFmtId="0" fontId="15" fillId="0" borderId="23" xfId="75" applyFont="1" applyBorder="1" applyAlignment="1">
      <alignment horizontal="center" vertical="center"/>
    </xf>
    <xf numFmtId="0" fontId="34" fillId="0" borderId="23" xfId="75" applyBorder="1" applyAlignment="1">
      <alignment horizontal="center" vertical="center"/>
    </xf>
    <xf numFmtId="43" fontId="34" fillId="0" borderId="9" xfId="56" applyFont="1" applyFill="1" applyBorder="1" applyAlignment="1"/>
    <xf numFmtId="0" fontId="14" fillId="0" borderId="3" xfId="2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177" fontId="15" fillId="0" borderId="15" xfId="2" applyNumberFormat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49" fontId="17" fillId="2" borderId="16" xfId="42" applyNumberFormat="1" applyFont="1" applyFill="1" applyBorder="1" applyAlignment="1">
      <alignment horizontal="left" vertical="center" wrapText="1" indent="1"/>
    </xf>
    <xf numFmtId="49" fontId="17" fillId="2" borderId="4" xfId="42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174" fontId="14" fillId="0" borderId="4" xfId="0" applyNumberFormat="1" applyFont="1" applyBorder="1" applyAlignment="1">
      <alignment horizontal="center" vertical="center"/>
    </xf>
    <xf numFmtId="0" fontId="14" fillId="2" borderId="19" xfId="42" applyFont="1" applyFill="1" applyBorder="1" applyAlignment="1">
      <alignment vertical="center" wrapText="1"/>
    </xf>
    <xf numFmtId="0" fontId="14" fillId="2" borderId="4" xfId="42" applyFont="1" applyFill="1" applyBorder="1" applyAlignment="1">
      <alignment horizontal="left" vertical="center" wrapText="1"/>
    </xf>
    <xf numFmtId="49" fontId="17" fillId="0" borderId="19" xfId="1" applyNumberFormat="1" applyFont="1" applyBorder="1" applyAlignment="1">
      <alignment horizontal="left" vertical="center" wrapText="1"/>
    </xf>
    <xf numFmtId="49" fontId="17" fillId="0" borderId="4" xfId="1" applyNumberFormat="1" applyFont="1" applyBorder="1" applyAlignment="1">
      <alignment horizontal="left" vertical="center" wrapText="1"/>
    </xf>
    <xf numFmtId="167" fontId="15" fillId="0" borderId="14" xfId="1" applyNumberFormat="1" applyFont="1" applyBorder="1" applyAlignment="1">
      <alignment horizontal="center" vertical="center" wrapText="1"/>
    </xf>
    <xf numFmtId="167" fontId="15" fillId="0" borderId="6" xfId="1" applyNumberFormat="1" applyFont="1" applyBorder="1" applyAlignment="1">
      <alignment horizontal="center" vertical="center" wrapText="1"/>
    </xf>
    <xf numFmtId="167" fontId="15" fillId="0" borderId="17" xfId="1" applyNumberFormat="1" applyFont="1" applyBorder="1" applyAlignment="1">
      <alignment horizontal="center" vertical="center" wrapText="1"/>
    </xf>
    <xf numFmtId="167" fontId="15" fillId="0" borderId="8" xfId="1" applyNumberFormat="1" applyFont="1" applyBorder="1" applyAlignment="1">
      <alignment horizontal="center" vertical="center" wrapText="1"/>
    </xf>
    <xf numFmtId="167" fontId="15" fillId="0" borderId="24" xfId="1" applyNumberFormat="1" applyFont="1" applyBorder="1" applyAlignment="1">
      <alignment horizontal="center" vertical="center" wrapText="1"/>
    </xf>
    <xf numFmtId="167" fontId="15" fillId="0" borderId="25" xfId="1" applyNumberFormat="1" applyFont="1" applyBorder="1" applyAlignment="1">
      <alignment horizontal="center" vertical="center" wrapText="1"/>
    </xf>
    <xf numFmtId="167" fontId="15" fillId="0" borderId="26" xfId="1" applyNumberFormat="1" applyFont="1" applyBorder="1" applyAlignment="1">
      <alignment horizontal="center" vertical="center" wrapText="1"/>
    </xf>
    <xf numFmtId="0" fontId="32" fillId="0" borderId="16" xfId="1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174" fontId="17" fillId="0" borderId="4" xfId="0" applyNumberFormat="1" applyFont="1" applyBorder="1" applyAlignment="1">
      <alignment horizontal="center" vertical="center"/>
    </xf>
    <xf numFmtId="174" fontId="17" fillId="0" borderId="0" xfId="0" applyNumberFormat="1" applyFont="1" applyAlignment="1">
      <alignment horizontal="center" vertical="center"/>
    </xf>
    <xf numFmtId="0" fontId="28" fillId="0" borderId="0" xfId="39" applyFont="1" applyAlignment="1">
      <alignment horizontal="center" vertical="center"/>
    </xf>
    <xf numFmtId="0" fontId="15" fillId="0" borderId="14" xfId="1" applyNumberFormat="1" applyFont="1" applyBorder="1" applyAlignment="1">
      <alignment horizontal="center" vertical="center" wrapText="1"/>
    </xf>
    <xf numFmtId="0" fontId="15" fillId="0" borderId="6" xfId="1" applyNumberFormat="1" applyFont="1" applyBorder="1" applyAlignment="1">
      <alignment horizontal="center" vertical="center" wrapText="1"/>
    </xf>
    <xf numFmtId="0" fontId="15" fillId="0" borderId="18" xfId="1" applyNumberFormat="1" applyFont="1" applyBorder="1" applyAlignment="1">
      <alignment horizontal="center" vertical="center" wrapText="1"/>
    </xf>
    <xf numFmtId="3" fontId="15" fillId="0" borderId="18" xfId="1" applyNumberFormat="1" applyFont="1" applyBorder="1" applyAlignment="1">
      <alignment horizontal="center" vertical="center"/>
    </xf>
    <xf numFmtId="3" fontId="15" fillId="0" borderId="6" xfId="1" applyNumberFormat="1" applyFont="1" applyBorder="1" applyAlignment="1">
      <alignment horizontal="center" vertical="center"/>
    </xf>
    <xf numFmtId="167" fontId="15" fillId="0" borderId="18" xfId="1" applyNumberFormat="1" applyFont="1" applyBorder="1" applyAlignment="1">
      <alignment horizontal="center" vertical="center" wrapText="1"/>
    </xf>
    <xf numFmtId="0" fontId="14" fillId="5" borderId="3" xfId="22" applyFont="1" applyFill="1" applyBorder="1" applyAlignment="1">
      <alignment horizontal="center" vertical="center" wrapText="1"/>
    </xf>
    <xf numFmtId="0" fontId="14" fillId="5" borderId="5" xfId="22" applyFont="1" applyFill="1" applyBorder="1" applyAlignment="1">
      <alignment horizontal="center" vertical="center" wrapText="1"/>
    </xf>
    <xf numFmtId="0" fontId="14" fillId="5" borderId="4" xfId="22" applyFont="1" applyFill="1" applyBorder="1" applyAlignment="1">
      <alignment horizontal="center" vertical="center" wrapText="1"/>
    </xf>
    <xf numFmtId="0" fontId="14" fillId="5" borderId="21" xfId="22" applyFont="1" applyFill="1" applyBorder="1" applyAlignment="1">
      <alignment horizontal="center" vertical="center" wrapText="1"/>
    </xf>
    <xf numFmtId="0" fontId="14" fillId="0" borderId="3" xfId="22" applyFont="1" applyBorder="1" applyAlignment="1">
      <alignment horizontal="center" vertical="center" wrapText="1"/>
    </xf>
    <xf numFmtId="0" fontId="14" fillId="0" borderId="1" xfId="22" applyFont="1" applyBorder="1" applyAlignment="1">
      <alignment horizontal="center" vertical="center" wrapText="1"/>
    </xf>
    <xf numFmtId="166" fontId="14" fillId="0" borderId="5" xfId="22" applyNumberFormat="1" applyFont="1" applyBorder="1" applyAlignment="1">
      <alignment horizontal="left" vertical="center" wrapText="1"/>
    </xf>
    <xf numFmtId="166" fontId="14" fillId="0" borderId="7" xfId="22" applyNumberFormat="1" applyFont="1" applyBorder="1" applyAlignment="1">
      <alignment horizontal="left" vertical="center" wrapText="1"/>
    </xf>
    <xf numFmtId="0" fontId="14" fillId="5" borderId="0" xfId="22" applyFont="1" applyFill="1" applyAlignment="1">
      <alignment horizontal="center" vertical="center" wrapText="1"/>
    </xf>
    <xf numFmtId="0" fontId="14" fillId="5" borderId="12" xfId="22" applyFont="1" applyFill="1" applyBorder="1" applyAlignment="1">
      <alignment horizontal="center" vertical="center" wrapText="1"/>
    </xf>
    <xf numFmtId="0" fontId="14" fillId="5" borderId="1" xfId="22" applyFont="1" applyFill="1" applyBorder="1" applyAlignment="1">
      <alignment horizontal="center" vertical="center" wrapText="1"/>
    </xf>
    <xf numFmtId="0" fontId="14" fillId="5" borderId="7" xfId="22" applyFont="1" applyFill="1" applyBorder="1" applyAlignment="1">
      <alignment horizontal="center" vertical="center" wrapText="1"/>
    </xf>
    <xf numFmtId="49" fontId="14" fillId="0" borderId="2" xfId="22" applyNumberFormat="1" applyFont="1" applyBorder="1" applyAlignment="1">
      <alignment horizontal="center" vertical="center"/>
    </xf>
    <xf numFmtId="49" fontId="15" fillId="0" borderId="0" xfId="22" applyNumberFormat="1" applyAlignment="1">
      <alignment horizontal="center" vertical="center"/>
    </xf>
    <xf numFmtId="49" fontId="15" fillId="0" borderId="12" xfId="22" applyNumberFormat="1" applyBorder="1" applyAlignment="1">
      <alignment horizontal="center" vertical="center"/>
    </xf>
    <xf numFmtId="49" fontId="15" fillId="0" borderId="1" xfId="22" applyNumberFormat="1" applyBorder="1" applyAlignment="1">
      <alignment horizontal="center" vertical="center"/>
    </xf>
    <xf numFmtId="49" fontId="15" fillId="0" borderId="7" xfId="22" applyNumberFormat="1" applyBorder="1" applyAlignment="1">
      <alignment horizontal="center" vertical="center"/>
    </xf>
  </cellXfs>
  <cellStyles count="100">
    <cellStyle name="Cabeçalho 1" xfId="4" xr:uid="{00000000-0005-0000-0000-000000000000}"/>
    <cellStyle name="Cabeçalho 2" xfId="5" xr:uid="{00000000-0005-0000-0000-000001000000}"/>
    <cellStyle name="Comma0" xfId="6" xr:uid="{00000000-0005-0000-0000-000002000000}"/>
    <cellStyle name="Data" xfId="7" xr:uid="{00000000-0005-0000-0000-000003000000}"/>
    <cellStyle name="Fixo" xfId="8" xr:uid="{00000000-0005-0000-0000-000004000000}"/>
    <cellStyle name="Hiperlink 2" xfId="18" xr:uid="{00000000-0005-0000-0000-000005000000}"/>
    <cellStyle name="Indefinido" xfId="9" xr:uid="{00000000-0005-0000-0000-000006000000}"/>
    <cellStyle name="Moeda 2" xfId="3" xr:uid="{00000000-0005-0000-0000-000007000000}"/>
    <cellStyle name="Moeda 2 2" xfId="63" xr:uid="{00000000-0005-0000-0000-000008000000}"/>
    <cellStyle name="Moeda 2 3" xfId="62" xr:uid="{00000000-0005-0000-0000-000009000000}"/>
    <cellStyle name="Moeda 3" xfId="19" xr:uid="{00000000-0005-0000-0000-00000A000000}"/>
    <cellStyle name="Moeda 3 2" xfId="64" xr:uid="{00000000-0005-0000-0000-00000B000000}"/>
    <cellStyle name="Moeda 3 3" xfId="76" xr:uid="{00000000-0005-0000-0000-00000C000000}"/>
    <cellStyle name="Moeda 4" xfId="20" xr:uid="{00000000-0005-0000-0000-00000D000000}"/>
    <cellStyle name="Moeda0" xfId="10" xr:uid="{00000000-0005-0000-0000-00000E000000}"/>
    <cellStyle name="mpenho" xfId="11" xr:uid="{00000000-0005-0000-0000-00000F000000}"/>
    <cellStyle name="Normal" xfId="0" builtinId="0"/>
    <cellStyle name="Normal 10" xfId="39" xr:uid="{00000000-0005-0000-0000-000011000000}"/>
    <cellStyle name="Normal 10 2" xfId="54" xr:uid="{00000000-0005-0000-0000-000012000000}"/>
    <cellStyle name="Normal 10 2 2" xfId="96" xr:uid="{00000000-0005-0000-0000-000013000000}"/>
    <cellStyle name="Normal 10 3" xfId="86" xr:uid="{00000000-0005-0000-0000-000014000000}"/>
    <cellStyle name="Normal 11" xfId="45" xr:uid="{00000000-0005-0000-0000-000015000000}"/>
    <cellStyle name="Normal 11 2" xfId="88" xr:uid="{00000000-0005-0000-0000-000016000000}"/>
    <cellStyle name="Normal 12" xfId="46" xr:uid="{00000000-0005-0000-0000-000017000000}"/>
    <cellStyle name="Normal 12 2" xfId="89" xr:uid="{00000000-0005-0000-0000-000018000000}"/>
    <cellStyle name="Normal 13" xfId="47" xr:uid="{00000000-0005-0000-0000-000019000000}"/>
    <cellStyle name="Normal 13 2" xfId="90" xr:uid="{00000000-0005-0000-0000-00001A000000}"/>
    <cellStyle name="Normal 14" xfId="48" xr:uid="{00000000-0005-0000-0000-00001B000000}"/>
    <cellStyle name="Normal 14 2" xfId="91" xr:uid="{00000000-0005-0000-0000-00001C000000}"/>
    <cellStyle name="Normal 15" xfId="49" xr:uid="{00000000-0005-0000-0000-00001D000000}"/>
    <cellStyle name="Normal 15 2" xfId="92" xr:uid="{00000000-0005-0000-0000-00001E000000}"/>
    <cellStyle name="Normal 16" xfId="50" xr:uid="{00000000-0005-0000-0000-00001F000000}"/>
    <cellStyle name="Normal 16 2" xfId="53" xr:uid="{00000000-0005-0000-0000-000020000000}"/>
    <cellStyle name="Normal 16 2 2" xfId="95" xr:uid="{00000000-0005-0000-0000-000021000000}"/>
    <cellStyle name="Normal 17" xfId="52" xr:uid="{00000000-0005-0000-0000-000022000000}"/>
    <cellStyle name="Normal 17 2" xfId="94" xr:uid="{00000000-0005-0000-0000-000023000000}"/>
    <cellStyle name="Normal 18" xfId="75" xr:uid="{00000000-0005-0000-0000-000024000000}"/>
    <cellStyle name="Normal 2" xfId="2" xr:uid="{00000000-0005-0000-0000-000025000000}"/>
    <cellStyle name="Normal 2 2" xfId="57" xr:uid="{00000000-0005-0000-0000-000026000000}"/>
    <cellStyle name="Normal 2 2 2" xfId="71" xr:uid="{00000000-0005-0000-0000-000027000000}"/>
    <cellStyle name="Normal 2 3" xfId="70" xr:uid="{00000000-0005-0000-0000-000028000000}"/>
    <cellStyle name="Normal 3" xfId="21" xr:uid="{00000000-0005-0000-0000-000029000000}"/>
    <cellStyle name="Normal 3 2" xfId="22" xr:uid="{00000000-0005-0000-0000-00002A000000}"/>
    <cellStyle name="Normal 3 2 2" xfId="69" xr:uid="{00000000-0005-0000-0000-00002B000000}"/>
    <cellStyle name="Normal 3 3" xfId="77" xr:uid="{00000000-0005-0000-0000-00002C000000}"/>
    <cellStyle name="Normal 4" xfId="23" xr:uid="{00000000-0005-0000-0000-00002D000000}"/>
    <cellStyle name="Normal 4 2" xfId="42" xr:uid="{00000000-0005-0000-0000-00002E000000}"/>
    <cellStyle name="Normal 4 2 2" xfId="66" xr:uid="{00000000-0005-0000-0000-00002F000000}"/>
    <cellStyle name="Normal 4 3" xfId="65" xr:uid="{00000000-0005-0000-0000-000030000000}"/>
    <cellStyle name="Normal 5" xfId="24" xr:uid="{00000000-0005-0000-0000-000031000000}"/>
    <cellStyle name="Normal 6" xfId="25" xr:uid="{00000000-0005-0000-0000-000032000000}"/>
    <cellStyle name="Normal 6 2" xfId="61" xr:uid="{00000000-0005-0000-0000-000033000000}"/>
    <cellStyle name="Normal 6 3" xfId="78" xr:uid="{00000000-0005-0000-0000-000034000000}"/>
    <cellStyle name="Normal 7" xfId="26" xr:uid="{00000000-0005-0000-0000-000035000000}"/>
    <cellStyle name="Normal 7 2" xfId="72" xr:uid="{00000000-0005-0000-0000-000036000000}"/>
    <cellStyle name="Normal 7 3" xfId="79" xr:uid="{00000000-0005-0000-0000-000037000000}"/>
    <cellStyle name="Normal 8" xfId="27" xr:uid="{00000000-0005-0000-0000-000038000000}"/>
    <cellStyle name="Normal 8 2" xfId="74" xr:uid="{00000000-0005-0000-0000-000039000000}"/>
    <cellStyle name="Normal 8 3" xfId="80" xr:uid="{00000000-0005-0000-0000-00003A000000}"/>
    <cellStyle name="Normal 9" xfId="28" xr:uid="{00000000-0005-0000-0000-00003B000000}"/>
    <cellStyle name="Normal 9 2" xfId="81" xr:uid="{00000000-0005-0000-0000-00003C000000}"/>
    <cellStyle name="Normal_ORÇA" xfId="1" xr:uid="{00000000-0005-0000-0000-00003D000000}"/>
    <cellStyle name="Percentual" xfId="12" xr:uid="{00000000-0005-0000-0000-00003E000000}"/>
    <cellStyle name="Ponto" xfId="13" xr:uid="{00000000-0005-0000-0000-00003F000000}"/>
    <cellStyle name="Porcentagem 2" xfId="29" xr:uid="{00000000-0005-0000-0000-000040000000}"/>
    <cellStyle name="Porcentagem 2 2" xfId="30" xr:uid="{00000000-0005-0000-0000-000041000000}"/>
    <cellStyle name="Porcentagem 2 3" xfId="82" xr:uid="{00000000-0005-0000-0000-000042000000}"/>
    <cellStyle name="Porcentagem 3" xfId="31" xr:uid="{00000000-0005-0000-0000-000043000000}"/>
    <cellStyle name="Porcentagem 4" xfId="32" xr:uid="{00000000-0005-0000-0000-000044000000}"/>
    <cellStyle name="Porcentagem 5" xfId="38" xr:uid="{00000000-0005-0000-0000-000045000000}"/>
    <cellStyle name="Separador de m" xfId="14" xr:uid="{00000000-0005-0000-0000-000046000000}"/>
    <cellStyle name="Separador de milhares 2" xfId="44" xr:uid="{00000000-0005-0000-0000-000047000000}"/>
    <cellStyle name="Separador de milhares 2 2" xfId="58" xr:uid="{00000000-0005-0000-0000-000048000000}"/>
    <cellStyle name="Titulo1" xfId="15" xr:uid="{00000000-0005-0000-0000-000049000000}"/>
    <cellStyle name="Titulo2" xfId="16" xr:uid="{00000000-0005-0000-0000-00004A000000}"/>
    <cellStyle name="Vírgula" xfId="56" builtinId="3"/>
    <cellStyle name="Vírgula 2" xfId="33" xr:uid="{00000000-0005-0000-0000-00004C000000}"/>
    <cellStyle name="Vírgula 2 2" xfId="41" xr:uid="{00000000-0005-0000-0000-00004D000000}"/>
    <cellStyle name="Vírgula 2 2 2" xfId="60" xr:uid="{00000000-0005-0000-0000-00004E000000}"/>
    <cellStyle name="Vírgula 2 3" xfId="83" xr:uid="{00000000-0005-0000-0000-00004F000000}"/>
    <cellStyle name="Vírgula 3" xfId="34" xr:uid="{00000000-0005-0000-0000-000050000000}"/>
    <cellStyle name="Vírgula 3 2" xfId="67" xr:uid="{00000000-0005-0000-0000-000051000000}"/>
    <cellStyle name="Vírgula 3 3" xfId="59" xr:uid="{00000000-0005-0000-0000-000052000000}"/>
    <cellStyle name="Vírgula 4" xfId="35" xr:uid="{00000000-0005-0000-0000-000053000000}"/>
    <cellStyle name="Vírgula 4 2" xfId="43" xr:uid="{00000000-0005-0000-0000-000054000000}"/>
    <cellStyle name="Vírgula 4 3" xfId="68" xr:uid="{00000000-0005-0000-0000-000055000000}"/>
    <cellStyle name="Vírgula 4 4" xfId="84" xr:uid="{00000000-0005-0000-0000-000056000000}"/>
    <cellStyle name="Vírgula 5" xfId="36" xr:uid="{00000000-0005-0000-0000-000057000000}"/>
    <cellStyle name="Vírgula 5 2" xfId="37" xr:uid="{00000000-0005-0000-0000-000058000000}"/>
    <cellStyle name="Vírgula 5 3" xfId="73" xr:uid="{00000000-0005-0000-0000-000059000000}"/>
    <cellStyle name="Vírgula 5 4" xfId="85" xr:uid="{00000000-0005-0000-0000-00005A000000}"/>
    <cellStyle name="Vírgula 6" xfId="40" xr:uid="{00000000-0005-0000-0000-00005B000000}"/>
    <cellStyle name="Vírgula 6 2" xfId="55" xr:uid="{00000000-0005-0000-0000-00005C000000}"/>
    <cellStyle name="Vírgula 6 2 2" xfId="97" xr:uid="{00000000-0005-0000-0000-00005D000000}"/>
    <cellStyle name="Vírgula 6 3" xfId="87" xr:uid="{00000000-0005-0000-0000-00005E000000}"/>
    <cellStyle name="Vírgula 6 4" xfId="98" xr:uid="{00000000-0005-0000-0000-00005F000000}"/>
    <cellStyle name="Vírgula 6 4 2" xfId="99" xr:uid="{00000000-0005-0000-0000-000060000000}"/>
    <cellStyle name="Vírgula 7" xfId="51" xr:uid="{00000000-0005-0000-0000-000061000000}"/>
    <cellStyle name="Vírgula 7 2" xfId="93" xr:uid="{00000000-0005-0000-0000-000062000000}"/>
    <cellStyle name="Vírgula0" xfId="17" xr:uid="{00000000-0005-0000-0000-00006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E9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8080FF"/>
      <rgbColor rgb="00802060"/>
      <rgbColor rgb="00FFFFC0"/>
      <rgbColor rgb="00A0E0E0"/>
      <rgbColor rgb="00600080"/>
      <rgbColor rgb="00FFF3F3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1628775</xdr:colOff>
      <xdr:row>18</xdr:row>
      <xdr:rowOff>466725</xdr:rowOff>
    </xdr:from>
    <xdr:to>
      <xdr:col>4</xdr:col>
      <xdr:colOff>176579</xdr:colOff>
      <xdr:row>19</xdr:row>
      <xdr:rowOff>29845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8775" y="4667250"/>
          <a:ext cx="3514725" cy="12490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PATO%20-%20BR%20-%20425%20aditiv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essoais\Orcamento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Meus%20documentos\EGESA\Br-482mg\Volume2\CANA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Plan1"/>
      <sheetName val="Dados"/>
      <sheetName val="PATO - BR - 425 aditivo"/>
      <sheetName val="QuQua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memória de calculo_liquida"/>
      <sheetName val="Quadro + Gráfico"/>
      <sheetName val="Preços"/>
      <sheetName val="Desp. Apoio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Proposta"/>
      <sheetName val="Carimbo de Nota"/>
      <sheetName val="Fresagem de Pista Ago-98"/>
      <sheetName val="COMPOS1"/>
      <sheetName val="Custo da Imprimação"/>
      <sheetName val="Custo da Pintura de Ligação"/>
      <sheetName val="P3"/>
      <sheetName val="PLANILHA ATUALIZADA"/>
      <sheetName val="Auxiliar"/>
      <sheetName val="Tela"/>
      <sheetName val="Atualizacao"/>
      <sheetName val="Chuvas"/>
      <sheetName val="Medição"/>
      <sheetName val="RELATA"/>
      <sheetName val="Conc 20"/>
      <sheetName val="CRON.NOVO.ARIPUANA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PRO_08"/>
      <sheetName val="RESUMO_AUT1"/>
      <sheetName val=""/>
      <sheetName val="Resumo Financeiro"/>
      <sheetName val="RP-1 SB (3)"/>
      <sheetName val="Resumo Geral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OSTO"/>
      <sheetName val="7CONT FIN"/>
      <sheetName val="DG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Read Me!"/>
      <sheetName val="Imai03"/>
      <sheetName val="RED.-EXP."/>
      <sheetName val="BOCAIS"/>
      <sheetName val="LEQ"/>
      <sheetName val="Planejamento Detalh"/>
      <sheetName val="Relatório-1ª med."/>
      <sheetName val="PROJETO"/>
      <sheetName val="NF 1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BE ACT mi"/>
      <sheetName val="PRO-08"/>
      <sheetName val="RESUMO TOTAL LOTE"/>
      <sheetName val="BR 146"/>
      <sheetName val="PLANILHA ATUALIZADA"/>
      <sheetName val="Vínculo (2)"/>
      <sheetName val="DADOS"/>
      <sheetName val="TransComerc_Basc10m³"/>
      <sheetName val="TapaBuraco"/>
      <sheetName val="PLANILHA CONTRATUAL"/>
      <sheetName val="Equipamentos"/>
      <sheetName val="Quadro Geral"/>
      <sheetName val="PRO_08"/>
      <sheetName val="Capa Memória de Calc"/>
      <sheetName val="Capa Resumo"/>
      <sheetName val="Capa Apres"/>
      <sheetName val="Capa Documentação"/>
      <sheetName val="Capa Anexo I"/>
      <sheetName val="Capa Anexo II"/>
      <sheetName val="Capa Anexo III"/>
      <sheetName val="Capa Anexo IV"/>
      <sheetName val="Capa Mapa"/>
      <sheetName val="Capa Premissas"/>
      <sheetName val="Capa Caract. Seg."/>
      <sheetName val="Capa Caract_ Seg_"/>
      <sheetName val="Teor"/>
      <sheetName val="Serviços"/>
      <sheetName val="Especif"/>
      <sheetName val="RESUMO_AUT1"/>
      <sheetName val="Plan1"/>
      <sheetName val="RESUMO DE MEDIÇÃO"/>
      <sheetName val="C"/>
      <sheetName val="FV-DNER"/>
      <sheetName val="orçamento_glo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_ORIGINAL"/>
      <sheetName val="RESUMO_AUT1"/>
      <sheetName val="PROJETO"/>
      <sheetName val="Teor"/>
      <sheetName val="lista_comp"/>
      <sheetName val="Serviços"/>
      <sheetName val="DADOS"/>
      <sheetName val="TransComerc_Basc10m³"/>
      <sheetName val="TapaBuraco"/>
      <sheetName val="eq"/>
      <sheetName val="mo"/>
      <sheetName val="Página 16"/>
      <sheetName val="QuQuant"/>
      <sheetName val="Planilha Original"/>
      <sheetName val="RELAT610"/>
      <sheetName val="PQ"/>
      <sheetName val="CARTA PROPOSTA"/>
      <sheetName val="RESUMO"/>
      <sheetName val="PROJETO BR_146 (2)"/>
      <sheetName val="PLANILHA CONTRATUAL"/>
      <sheetName val="TABELA"/>
      <sheetName val="Quadro de qntd"/>
      <sheetName val="FIDENS-R$mil"/>
      <sheetName val="TRANSP"/>
      <sheetName val="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OR960887.XLS"/>
      <sheetName val="Plan1"/>
      <sheetName val="Plan2"/>
      <sheetName val="Plan3"/>
      <sheetName val="8ª MP_BR_459"/>
      <sheetName val="DSS_04"/>
      <sheetName val="Fresagem"/>
      <sheetName val="Meio-fio"/>
      <sheetName val="PintLigacao"/>
      <sheetName val="PMQ"/>
      <sheetName val="STC_01"/>
      <sheetName val="8ª MP_BR-459"/>
      <sheetName val="RESUMO_AUT1"/>
      <sheetName val="PQ"/>
      <sheetName val="PROJETO"/>
      <sheetName val="Capa Resumo"/>
      <sheetName val="Capa Anexo II"/>
      <sheetName val="Capa Anexo III"/>
      <sheetName val="Capa Anexo IV"/>
      <sheetName val="Carimbo de Nota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AVS"/>
      <sheetName val="Ctr."/>
      <sheetName val="Dados"/>
      <sheetName val="DG"/>
      <sheetName val="QuQuant"/>
      <sheetName val="Orçamentária"/>
      <sheetName val="Orçamento"/>
      <sheetName val="FLUXO - EXECUÇÃO PRÓPRIA"/>
      <sheetName val="Equipamentos"/>
      <sheetName val="CUSTO LARANJEIRAS"/>
      <sheetName val="Materiais Betuminosos"/>
      <sheetName val="Qd05 Preço"/>
      <sheetName val="Qd06"/>
      <sheetName val="LOTE 6"/>
      <sheetName val="Mat"/>
      <sheetName val="BR-267_TR01"/>
      <sheetName val="BR-267_TR02"/>
      <sheetName val="BR-267_TR03"/>
      <sheetName val="BR-376"/>
      <sheetName val="BR-463"/>
      <sheetName val="BR-487"/>
      <sheetName val="Acumulado"/>
      <sheetName val="CONS_CORR"/>
      <sheetName val="Mobra"/>
      <sheetName val="TLMB"/>
      <sheetName val="SERVIÇOS"/>
      <sheetName val="Micro Revest MAN"/>
      <sheetName val="Micro Revest REC 1ªMP"/>
      <sheetName val="REM.MEC MAT.BET.MAN"/>
      <sheetName val="TRANSPORTE REC"/>
    </sheetNames>
    <definedNames>
      <definedName name="PassaExtenso"/>
    </defined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ANAA"/>
      <sheetName val="MATRIZ"/>
      <sheetName val="PATO"/>
      <sheetName val="CANAA.XLS"/>
      <sheetName val="\G\Users\eduardoiunes\Documents"/>
      <sheetName val="RESUMO_AUT1"/>
      <sheetName val="Medição"/>
      <sheetName val="Medição Completa"/>
      <sheetName val="RECOMPOSIÇÃO MAN"/>
      <sheetName val="QQuant-Vol1_(2)"/>
      <sheetName val="BD Equip."/>
      <sheetName val="[CANAA.XLS]\G\Users\eduardoiune"/>
      <sheetName val="8ª MP_BR-459"/>
      <sheetName val="8ª MP_BR_459"/>
      <sheetName val="CAPACIDADES"/>
      <sheetName val="[CANAA.XLS][CANAA.XLS]\G\Users\"/>
      <sheetName val="P AUX 01-FERRAGENS"/>
      <sheetName val="P AUX 02-PINTU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PQ"/>
      <sheetName val="Tabela Abril 2000"/>
      <sheetName val="TABELA"/>
      <sheetName val="Dados"/>
      <sheetName val="PSCEGERAL"/>
      <sheetName val="Planilha"/>
      <sheetName val="PROJETO"/>
      <sheetName val="Mão de Obra"/>
      <sheetName val="qorcamentodnerL1"/>
      <sheetName val="Page 1"/>
      <sheetName val="alphaville"/>
      <sheetName val="planilha contratual"/>
      <sheetName val="resumo_aut1"/>
      <sheetName val="8ª MP_BR_459"/>
      <sheetName val="CRECHES"/>
      <sheetName val="MOBILIZ-CANTEIRO"/>
      <sheetName val="Medição"/>
      <sheetName val="INVENTÁRIO"/>
      <sheetName val="DRANPX14"/>
      <sheetName val="Resumo"/>
      <sheetName val="DG"/>
      <sheetName val="PT"/>
      <sheetName val="Quadro Geral"/>
      <sheetName val="CHE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view="pageBreakPreview" zoomScaleNormal="100" zoomScaleSheetLayoutView="100" workbookViewId="0">
      <selection activeCell="L19" sqref="L19"/>
    </sheetView>
  </sheetViews>
  <sheetFormatPr defaultColWidth="11.42578125" defaultRowHeight="15" customHeight="1" x14ac:dyDescent="0.2"/>
  <cols>
    <col min="1" max="1" width="30" style="32" customWidth="1"/>
    <col min="2" max="2" width="22.28515625" style="32" bestFit="1" customWidth="1"/>
    <col min="3" max="3" width="12.28515625" style="32" bestFit="1" customWidth="1"/>
    <col min="4" max="4" width="10" style="32" customWidth="1"/>
    <col min="5" max="5" width="9.140625" style="32" customWidth="1"/>
    <col min="6" max="6" width="11.7109375" style="32" customWidth="1"/>
    <col min="7" max="7" width="9.85546875" style="32" customWidth="1"/>
    <col min="8" max="16384" width="11.42578125" style="32"/>
  </cols>
  <sheetData>
    <row r="1" spans="1:6" ht="24.95" customHeight="1" thickTop="1" thickBot="1" x14ac:dyDescent="0.25">
      <c r="A1" s="31" t="s">
        <v>56</v>
      </c>
      <c r="B1" s="31"/>
      <c r="C1" s="31"/>
      <c r="D1" s="31"/>
      <c r="E1" s="31"/>
      <c r="F1" s="31"/>
    </row>
    <row r="2" spans="1:6" ht="20.100000000000001" customHeight="1" thickTop="1" x14ac:dyDescent="0.2">
      <c r="A2" s="33" t="s">
        <v>119</v>
      </c>
      <c r="B2" s="34"/>
      <c r="C2" s="35"/>
      <c r="D2" s="36"/>
      <c r="E2" s="37"/>
      <c r="F2" s="36"/>
    </row>
    <row r="3" spans="1:6" ht="6.75" customHeight="1" x14ac:dyDescent="0.2">
      <c r="A3" s="36"/>
      <c r="C3" s="38"/>
      <c r="D3" s="39"/>
      <c r="E3" s="37"/>
      <c r="F3" s="39"/>
    </row>
    <row r="4" spans="1:6" s="41" customFormat="1" ht="20.100000000000001" customHeight="1" x14ac:dyDescent="0.2">
      <c r="A4" s="96" t="s">
        <v>57</v>
      </c>
      <c r="B4" s="40" t="s">
        <v>58</v>
      </c>
      <c r="C4" s="40"/>
      <c r="D4" s="40" t="s">
        <v>59</v>
      </c>
      <c r="E4" s="40"/>
      <c r="F4" s="40"/>
    </row>
    <row r="5" spans="1:6" s="41" customFormat="1" ht="20.100000000000001" customHeight="1" x14ac:dyDescent="0.2">
      <c r="A5" s="97"/>
      <c r="B5" s="42" t="s">
        <v>60</v>
      </c>
      <c r="C5" s="42" t="s">
        <v>61</v>
      </c>
      <c r="D5" s="42" t="s">
        <v>26</v>
      </c>
      <c r="E5" s="42" t="s">
        <v>27</v>
      </c>
      <c r="F5" s="42" t="s">
        <v>28</v>
      </c>
    </row>
    <row r="6" spans="1:6" ht="18.600000000000001" customHeight="1" x14ac:dyDescent="0.2">
      <c r="A6" s="98" t="s">
        <v>63</v>
      </c>
      <c r="B6" s="43" t="s">
        <v>64</v>
      </c>
      <c r="C6" s="43" t="s">
        <v>65</v>
      </c>
      <c r="D6" s="44"/>
      <c r="E6" s="44">
        <v>0.3</v>
      </c>
      <c r="F6" s="44">
        <v>8.6999999999999993</v>
      </c>
    </row>
    <row r="7" spans="1:6" ht="18.600000000000001" customHeight="1" x14ac:dyDescent="0.2">
      <c r="A7" s="98"/>
      <c r="B7" s="43" t="s">
        <v>64</v>
      </c>
      <c r="C7" s="43" t="s">
        <v>62</v>
      </c>
      <c r="D7" s="44"/>
      <c r="E7" s="44">
        <v>0.3</v>
      </c>
      <c r="F7" s="44">
        <v>34.700000000000003</v>
      </c>
    </row>
    <row r="8" spans="1:6" ht="18.600000000000001" customHeight="1" x14ac:dyDescent="0.2">
      <c r="A8" s="43" t="s">
        <v>183</v>
      </c>
      <c r="B8" s="43" t="s">
        <v>66</v>
      </c>
      <c r="C8" s="43" t="s">
        <v>62</v>
      </c>
      <c r="D8" s="44"/>
      <c r="E8" s="44"/>
      <c r="F8" s="44">
        <v>28.1</v>
      </c>
    </row>
    <row r="9" spans="1:6" ht="18.600000000000001" customHeight="1" x14ac:dyDescent="0.2">
      <c r="A9" s="43" t="s">
        <v>67</v>
      </c>
      <c r="B9" s="43" t="s">
        <v>68</v>
      </c>
      <c r="C9" s="43" t="s">
        <v>65</v>
      </c>
      <c r="D9" s="44"/>
      <c r="E9" s="44"/>
      <c r="F9" s="44">
        <v>75</v>
      </c>
    </row>
    <row r="10" spans="1:6" ht="18.95" customHeight="1" x14ac:dyDescent="0.2">
      <c r="A10" s="88" t="s">
        <v>69</v>
      </c>
      <c r="B10" s="43" t="s">
        <v>66</v>
      </c>
      <c r="C10" s="43" t="s">
        <v>62</v>
      </c>
      <c r="D10" s="44"/>
      <c r="E10" s="44"/>
      <c r="F10" s="44">
        <v>28.1</v>
      </c>
    </row>
    <row r="11" spans="1:6" ht="18.95" customHeight="1" x14ac:dyDescent="0.2">
      <c r="A11" s="43" t="s">
        <v>71</v>
      </c>
      <c r="B11" s="43" t="s">
        <v>65</v>
      </c>
      <c r="C11" s="43" t="s">
        <v>62</v>
      </c>
      <c r="D11" s="44"/>
      <c r="E11" s="44"/>
      <c r="F11" s="44">
        <v>28.1</v>
      </c>
    </row>
    <row r="12" spans="1:6" ht="18.95" customHeight="1" x14ac:dyDescent="0.2">
      <c r="A12" s="43" t="s">
        <v>72</v>
      </c>
      <c r="B12" s="43" t="s">
        <v>62</v>
      </c>
      <c r="C12" s="43" t="s">
        <v>73</v>
      </c>
      <c r="D12" s="44"/>
      <c r="E12" s="44"/>
      <c r="F12" s="44">
        <v>5.9</v>
      </c>
    </row>
    <row r="13" spans="1:6" ht="18.95" customHeight="1" x14ac:dyDescent="0.2">
      <c r="A13" s="43" t="s">
        <v>74</v>
      </c>
      <c r="B13" s="43" t="s">
        <v>62</v>
      </c>
      <c r="C13" s="43" t="s">
        <v>73</v>
      </c>
      <c r="D13" s="44"/>
      <c r="E13" s="44"/>
      <c r="F13" s="44">
        <v>5.9</v>
      </c>
    </row>
    <row r="14" spans="1:6" ht="18.95" customHeight="1" x14ac:dyDescent="0.2">
      <c r="A14" s="43" t="s">
        <v>75</v>
      </c>
      <c r="B14" s="43" t="s">
        <v>62</v>
      </c>
      <c r="C14" s="43" t="s">
        <v>73</v>
      </c>
      <c r="D14" s="44"/>
      <c r="E14" s="44"/>
      <c r="F14" s="44">
        <v>5.9</v>
      </c>
    </row>
    <row r="15" spans="1:6" ht="18.95" customHeight="1" x14ac:dyDescent="0.2">
      <c r="A15" s="43" t="s">
        <v>184</v>
      </c>
      <c r="B15" s="43" t="s">
        <v>70</v>
      </c>
      <c r="C15" s="43" t="s">
        <v>62</v>
      </c>
      <c r="D15" s="44"/>
      <c r="E15" s="44"/>
      <c r="F15" s="44">
        <v>2.98</v>
      </c>
    </row>
    <row r="16" spans="1:6" ht="18.95" customHeight="1" x14ac:dyDescent="0.2">
      <c r="A16" s="45" t="s">
        <v>76</v>
      </c>
      <c r="B16" s="46" t="s">
        <v>77</v>
      </c>
      <c r="C16" s="47"/>
      <c r="D16" s="48"/>
      <c r="E16" s="47"/>
      <c r="F16" s="49"/>
    </row>
    <row r="17" spans="1:6" ht="18.95" customHeight="1" x14ac:dyDescent="0.2">
      <c r="A17" s="50"/>
      <c r="B17" s="51" t="s">
        <v>78</v>
      </c>
      <c r="C17" s="52"/>
      <c r="D17" s="53"/>
      <c r="E17" s="52"/>
      <c r="F17" s="54"/>
    </row>
    <row r="18" spans="1:6" ht="18.95" customHeight="1" x14ac:dyDescent="0.2">
      <c r="A18" s="50"/>
      <c r="B18" s="89" t="s">
        <v>79</v>
      </c>
      <c r="C18" s="52"/>
      <c r="D18" s="53"/>
      <c r="E18" s="52"/>
      <c r="F18" s="54"/>
    </row>
    <row r="19" spans="1:6" ht="132.75" customHeight="1" x14ac:dyDescent="0.2"/>
    <row r="20" spans="1:6" ht="22.5" customHeight="1" thickBot="1" x14ac:dyDescent="0.25">
      <c r="A20" s="99" t="s">
        <v>185</v>
      </c>
      <c r="B20" s="99"/>
      <c r="C20" s="99"/>
      <c r="D20" s="99"/>
      <c r="E20" s="99"/>
      <c r="F20" s="99"/>
    </row>
    <row r="21" spans="1:6" ht="20.100000000000001" customHeight="1" thickTop="1" x14ac:dyDescent="0.2"/>
    <row r="22" spans="1:6" ht="20.100000000000001" customHeight="1" x14ac:dyDescent="0.2"/>
    <row r="23" spans="1:6" ht="20.100000000000001" customHeight="1" x14ac:dyDescent="0.2"/>
    <row r="24" spans="1:6" ht="14.25" customHeight="1" x14ac:dyDescent="0.2"/>
  </sheetData>
  <mergeCells count="3">
    <mergeCell ref="A4:A5"/>
    <mergeCell ref="A6:A7"/>
    <mergeCell ref="A20:F20"/>
  </mergeCells>
  <pageMargins left="0.98425196850393704" right="0.59055118110236227" top="0.98425196850393704" bottom="0.59055118110236227" header="0.51181102362204722" footer="0.43307086614173229"/>
  <pageSetup paperSize="9" scale="89" fitToHeight="100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5"/>
  <sheetViews>
    <sheetView showGridLines="0" view="pageBreakPreview" zoomScaleNormal="85" zoomScaleSheetLayoutView="100" workbookViewId="0">
      <selection activeCell="P6" sqref="P6"/>
    </sheetView>
  </sheetViews>
  <sheetFormatPr defaultColWidth="9.140625" defaultRowHeight="24.95" customHeight="1" x14ac:dyDescent="0.2"/>
  <cols>
    <col min="1" max="1" width="4.7109375" style="13" customWidth="1"/>
    <col min="2" max="2" width="33.28515625" style="13" customWidth="1"/>
    <col min="3" max="3" width="9" style="13" bestFit="1" customWidth="1"/>
    <col min="4" max="4" width="18.85546875" style="13" bestFit="1" customWidth="1"/>
    <col min="5" max="5" width="21.140625" style="13" customWidth="1"/>
    <col min="6" max="6" width="20.7109375" style="13" customWidth="1"/>
    <col min="7" max="7" width="21.42578125" style="13" customWidth="1"/>
    <col min="8" max="8" width="9.140625" style="13"/>
    <col min="9" max="10" width="14.42578125" style="13" bestFit="1" customWidth="1"/>
    <col min="11" max="16384" width="9.140625" style="13"/>
  </cols>
  <sheetData>
    <row r="1" spans="1:10" ht="30" customHeight="1" thickBot="1" x14ac:dyDescent="0.25">
      <c r="A1" s="101" t="s">
        <v>22</v>
      </c>
      <c r="B1" s="101"/>
      <c r="C1" s="101"/>
      <c r="D1" s="101"/>
      <c r="E1" s="101"/>
      <c r="F1" s="101"/>
      <c r="G1" s="101"/>
    </row>
    <row r="2" spans="1:10" ht="18" customHeight="1" thickTop="1" x14ac:dyDescent="0.2">
      <c r="A2" s="104" t="s">
        <v>119</v>
      </c>
      <c r="B2" s="104"/>
      <c r="C2" s="104"/>
      <c r="D2" s="104"/>
      <c r="E2" s="102" t="s">
        <v>223</v>
      </c>
      <c r="F2" s="102"/>
      <c r="G2" s="102"/>
    </row>
    <row r="3" spans="1:10" ht="18" customHeight="1" thickBot="1" x14ac:dyDescent="0.25">
      <c r="A3" s="105"/>
      <c r="B3" s="105"/>
      <c r="C3" s="105"/>
      <c r="D3" s="105"/>
      <c r="E3" s="103" t="s">
        <v>209</v>
      </c>
      <c r="F3" s="103"/>
      <c r="G3" s="103"/>
    </row>
    <row r="4" spans="1:10" ht="47.25" customHeight="1" thickTop="1" x14ac:dyDescent="0.2">
      <c r="A4" s="60" t="s">
        <v>1</v>
      </c>
      <c r="B4" s="60"/>
      <c r="C4" s="61" t="s">
        <v>23</v>
      </c>
      <c r="D4" s="62" t="s">
        <v>219</v>
      </c>
      <c r="E4" s="62" t="s">
        <v>220</v>
      </c>
      <c r="F4" s="62" t="s">
        <v>221</v>
      </c>
      <c r="G4" s="62" t="s">
        <v>222</v>
      </c>
    </row>
    <row r="5" spans="1:10" ht="50.1" customHeight="1" x14ac:dyDescent="0.2">
      <c r="A5" s="14" t="str">
        <f>O!A7</f>
        <v>01</v>
      </c>
      <c r="B5" s="15" t="str">
        <f>O!C7</f>
        <v>ADMINISTRAÇÃO LOCAL</v>
      </c>
      <c r="C5" s="16">
        <f t="shared" ref="C5:C10" si="0">D5/$D$11*100</f>
        <v>2.9486759126627597</v>
      </c>
      <c r="D5" s="17">
        <f>O!I7</f>
        <v>263204.40000000002</v>
      </c>
      <c r="E5" s="17">
        <f>O!J7</f>
        <v>319345.90000000002</v>
      </c>
      <c r="F5" s="17">
        <f>O!N7</f>
        <v>264500.59999999998</v>
      </c>
      <c r="G5" s="17">
        <f>O!O7</f>
        <v>320918.58</v>
      </c>
      <c r="I5" s="18"/>
      <c r="J5" s="19"/>
    </row>
    <row r="6" spans="1:10" ht="50.1" customHeight="1" x14ac:dyDescent="0.2">
      <c r="A6" s="14" t="str">
        <f>O!A8</f>
        <v>02</v>
      </c>
      <c r="B6" s="15" t="str">
        <f>O!C8</f>
        <v>MOBILIZAÇÃO E DESMOBILIZAÇÃO</v>
      </c>
      <c r="C6" s="16">
        <f t="shared" si="0"/>
        <v>0.80736432852185769</v>
      </c>
      <c r="D6" s="17">
        <f>O!I8</f>
        <v>72066.87</v>
      </c>
      <c r="E6" s="17">
        <f>O!J8</f>
        <v>87438.73</v>
      </c>
      <c r="F6" s="17">
        <f>O!N8</f>
        <v>72187.77</v>
      </c>
      <c r="G6" s="17">
        <f>O!O8</f>
        <v>87585.41</v>
      </c>
      <c r="I6" s="18"/>
      <c r="J6" s="19"/>
    </row>
    <row r="7" spans="1:10" ht="50.1" customHeight="1" x14ac:dyDescent="0.2">
      <c r="A7" s="14" t="str">
        <f>O!A9</f>
        <v>03</v>
      </c>
      <c r="B7" s="15" t="str">
        <f>O!C9</f>
        <v>CANTEIRO DE OBRAS</v>
      </c>
      <c r="C7" s="16">
        <f t="shared" si="0"/>
        <v>0.77315734695845606</v>
      </c>
      <c r="D7" s="17">
        <f>O!I9</f>
        <v>69013.490000000005</v>
      </c>
      <c r="E7" s="17">
        <f>O!J9</f>
        <v>83734.070000000007</v>
      </c>
      <c r="F7" s="17">
        <f>O!N9</f>
        <v>69272.55</v>
      </c>
      <c r="G7" s="17">
        <f>O!O9</f>
        <v>84048.38</v>
      </c>
      <c r="I7" s="18"/>
      <c r="J7" s="80"/>
    </row>
    <row r="8" spans="1:10" ht="50.1" customHeight="1" x14ac:dyDescent="0.2">
      <c r="A8" s="14" t="str">
        <f>O!A10</f>
        <v>04</v>
      </c>
      <c r="B8" s="15" t="str">
        <f>O!C10</f>
        <v>PAVIMENTAÇÃO</v>
      </c>
      <c r="C8" s="16">
        <f t="shared" si="0"/>
        <v>76.916415591539462</v>
      </c>
      <c r="D8" s="17">
        <f>O!I10</f>
        <v>6865705.0199999996</v>
      </c>
      <c r="E8" s="17">
        <f>O!J10</f>
        <v>8150808.8700000001</v>
      </c>
      <c r="F8" s="17">
        <f>O!N10</f>
        <v>6881262.4800000004</v>
      </c>
      <c r="G8" s="17">
        <f>O!O10</f>
        <v>8169685.5899999999</v>
      </c>
      <c r="I8" s="18"/>
    </row>
    <row r="9" spans="1:10" ht="50.1" customHeight="1" x14ac:dyDescent="0.2">
      <c r="A9" s="14" t="str">
        <f>O!A31</f>
        <v>05</v>
      </c>
      <c r="B9" s="15" t="str">
        <f>O!C31</f>
        <v>DRENAGEM</v>
      </c>
      <c r="C9" s="16">
        <f t="shared" si="0"/>
        <v>5.637513627021348</v>
      </c>
      <c r="D9" s="17">
        <f>O!I31</f>
        <v>503215.15</v>
      </c>
      <c r="E9" s="17">
        <f>O!J31</f>
        <v>610530.84</v>
      </c>
      <c r="F9" s="17">
        <f>O!N31</f>
        <v>505004.35</v>
      </c>
      <c r="G9" s="17">
        <f>O!O31</f>
        <v>612701.63</v>
      </c>
      <c r="I9" s="18"/>
    </row>
    <row r="10" spans="1:10" ht="50.1" customHeight="1" x14ac:dyDescent="0.2">
      <c r="A10" s="14" t="str">
        <f>O!A50</f>
        <v>06</v>
      </c>
      <c r="B10" s="15" t="str">
        <f>O!C50</f>
        <v>SINALIZAÇÃO</v>
      </c>
      <c r="C10" s="16">
        <f t="shared" si="0"/>
        <v>12.916873193296119</v>
      </c>
      <c r="D10" s="17">
        <f>O!I50</f>
        <v>1152984.58</v>
      </c>
      <c r="E10" s="17">
        <f>O!J50</f>
        <v>1398916.61</v>
      </c>
      <c r="F10" s="17">
        <f>O!N50</f>
        <v>1161962.53</v>
      </c>
      <c r="G10" s="17">
        <f>O!O50</f>
        <v>1409809.53</v>
      </c>
      <c r="I10" s="18"/>
      <c r="J10" s="80"/>
    </row>
    <row r="11" spans="1:10" ht="60" customHeight="1" thickBot="1" x14ac:dyDescent="0.25">
      <c r="A11" s="100" t="s">
        <v>3</v>
      </c>
      <c r="B11" s="100"/>
      <c r="C11" s="20">
        <f>SUM(C5:C10)</f>
        <v>100</v>
      </c>
      <c r="D11" s="21">
        <f>SUM(D5:D10)</f>
        <v>8926189.5099999998</v>
      </c>
      <c r="E11" s="21">
        <f>SUM(E5:E10)</f>
        <v>10650775.02</v>
      </c>
      <c r="F11" s="21">
        <f>SUM(F5:F10)</f>
        <v>8954190.2799999993</v>
      </c>
      <c r="G11" s="21">
        <f>SUM(G5:G10)</f>
        <v>10684749.119999999</v>
      </c>
      <c r="I11" s="18"/>
      <c r="J11" s="18"/>
    </row>
    <row r="12" spans="1:10" ht="24.95" customHeight="1" thickTop="1" x14ac:dyDescent="0.2"/>
    <row r="13" spans="1:10" ht="24.95" customHeight="1" x14ac:dyDescent="0.2">
      <c r="D13" s="19"/>
      <c r="E13" s="19"/>
      <c r="F13" s="19"/>
      <c r="G13" s="19"/>
    </row>
    <row r="15" spans="1:10" ht="24.95" customHeight="1" x14ac:dyDescent="0.2">
      <c r="D15" s="22"/>
      <c r="E15" s="22"/>
      <c r="F15" s="22"/>
      <c r="G15" s="22"/>
    </row>
  </sheetData>
  <mergeCells count="6">
    <mergeCell ref="A11:B11"/>
    <mergeCell ref="A1:G1"/>
    <mergeCell ref="E2:G2"/>
    <mergeCell ref="E3:G3"/>
    <mergeCell ref="A2:D2"/>
    <mergeCell ref="A3:D3"/>
  </mergeCells>
  <pageMargins left="0.98425196850393704" right="0.59055118110236227" top="0.98425196850393704" bottom="0.59055118110236227" header="0.51181102362204722" footer="0.43307086614173229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0"/>
  <sheetViews>
    <sheetView showGridLines="0" tabSelected="1" view="pageBreakPreview" zoomScale="85" zoomScaleNormal="70" zoomScaleSheetLayoutView="85" workbookViewId="0">
      <pane ySplit="5" topLeftCell="A15" activePane="bottomLeft" state="frozen"/>
      <selection pane="bottomLeft" activeCell="G24" sqref="G24"/>
    </sheetView>
  </sheetViews>
  <sheetFormatPr defaultColWidth="9.140625" defaultRowHeight="26.1" customHeight="1" x14ac:dyDescent="0.2"/>
  <cols>
    <col min="1" max="1" width="9.140625" style="6"/>
    <col min="2" max="2" width="10.7109375" style="11" customWidth="1"/>
    <col min="3" max="3" width="82.140625" style="10" customWidth="1"/>
    <col min="4" max="4" width="5.7109375" style="6" customWidth="1"/>
    <col min="5" max="5" width="11" style="6" customWidth="1"/>
    <col min="6" max="6" width="14.7109375" style="6" customWidth="1"/>
    <col min="7" max="7" width="10.7109375" style="6" customWidth="1"/>
    <col min="8" max="8" width="14.7109375" style="9" customWidth="1"/>
    <col min="9" max="9" width="19.28515625" style="6" bestFit="1" customWidth="1"/>
    <col min="10" max="10" width="19.5703125" style="9" bestFit="1" customWidth="1"/>
    <col min="11" max="11" width="12.7109375" style="9" customWidth="1"/>
    <col min="12" max="12" width="14.7109375" style="9" customWidth="1"/>
    <col min="13" max="13" width="12.140625" style="6" customWidth="1"/>
    <col min="14" max="14" width="19.28515625" style="6" bestFit="1" customWidth="1"/>
    <col min="15" max="15" width="19.5703125" style="9" bestFit="1" customWidth="1"/>
    <col min="16" max="16" width="14.85546875" style="6" bestFit="1" customWidth="1"/>
    <col min="17" max="17" width="15" style="6" bestFit="1" customWidth="1"/>
    <col min="18" max="18" width="14.42578125" style="6" bestFit="1" customWidth="1"/>
    <col min="19" max="19" width="14" style="6" bestFit="1" customWidth="1"/>
    <col min="20" max="16384" width="9.140625" style="6"/>
  </cols>
  <sheetData>
    <row r="1" spans="1:15" ht="24.95" customHeight="1" thickBot="1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24.95" customHeight="1" thickTop="1" x14ac:dyDescent="0.2">
      <c r="A2" s="106" t="s">
        <v>119</v>
      </c>
      <c r="B2" s="106"/>
      <c r="C2" s="106"/>
      <c r="D2" s="106"/>
      <c r="E2" s="106"/>
      <c r="F2" s="106"/>
      <c r="G2" s="106"/>
      <c r="H2" s="106"/>
      <c r="I2" s="116" t="s">
        <v>212</v>
      </c>
      <c r="J2" s="116"/>
      <c r="K2" s="116"/>
      <c r="L2" s="116"/>
      <c r="M2" s="116"/>
      <c r="N2" s="116"/>
      <c r="O2" s="116"/>
    </row>
    <row r="3" spans="1:15" ht="24.95" customHeight="1" thickBot="1" x14ac:dyDescent="0.25">
      <c r="A3" s="107"/>
      <c r="B3" s="107"/>
      <c r="C3" s="107"/>
      <c r="D3" s="107"/>
      <c r="E3" s="107"/>
      <c r="F3" s="107"/>
      <c r="G3" s="107"/>
      <c r="H3" s="107"/>
      <c r="I3" s="117" t="s">
        <v>211</v>
      </c>
      <c r="J3" s="117"/>
      <c r="K3" s="118"/>
      <c r="L3" s="118"/>
      <c r="M3" s="118"/>
      <c r="N3" s="117"/>
      <c r="O3" s="117"/>
    </row>
    <row r="4" spans="1:15" ht="21.95" customHeight="1" thickTop="1" x14ac:dyDescent="0.2">
      <c r="A4" s="119" t="s">
        <v>31</v>
      </c>
      <c r="B4" s="120" t="s">
        <v>4</v>
      </c>
      <c r="C4" s="122" t="s">
        <v>5</v>
      </c>
      <c r="D4" s="123" t="s">
        <v>43</v>
      </c>
      <c r="E4" s="123" t="s">
        <v>2</v>
      </c>
      <c r="F4" s="125" t="s">
        <v>29</v>
      </c>
      <c r="G4" s="108" t="s">
        <v>210</v>
      </c>
      <c r="H4" s="110" t="s">
        <v>30</v>
      </c>
      <c r="I4" s="108" t="s">
        <v>213</v>
      </c>
      <c r="J4" s="110" t="s">
        <v>214</v>
      </c>
      <c r="K4" s="112" t="s">
        <v>87</v>
      </c>
      <c r="L4" s="113"/>
      <c r="M4" s="114"/>
      <c r="N4" s="108" t="s">
        <v>217</v>
      </c>
      <c r="O4" s="110" t="s">
        <v>218</v>
      </c>
    </row>
    <row r="5" spans="1:15" ht="21.95" customHeight="1" x14ac:dyDescent="0.2">
      <c r="A5" s="119"/>
      <c r="B5" s="121"/>
      <c r="C5" s="121"/>
      <c r="D5" s="124"/>
      <c r="E5" s="124"/>
      <c r="F5" s="109"/>
      <c r="G5" s="109"/>
      <c r="H5" s="111"/>
      <c r="I5" s="109"/>
      <c r="J5" s="111"/>
      <c r="K5" s="90" t="s">
        <v>215</v>
      </c>
      <c r="L5" s="90" t="s">
        <v>216</v>
      </c>
      <c r="M5" s="24" t="s">
        <v>207</v>
      </c>
      <c r="N5" s="109"/>
      <c r="O5" s="111"/>
    </row>
    <row r="6" spans="1:15" ht="24.95" customHeight="1" x14ac:dyDescent="0.2">
      <c r="A6" s="83"/>
      <c r="B6" s="25"/>
      <c r="C6" s="7" t="s">
        <v>3</v>
      </c>
      <c r="D6" s="23"/>
      <c r="E6" s="23"/>
      <c r="F6" s="24"/>
      <c r="G6" s="24"/>
      <c r="H6" s="26"/>
      <c r="I6" s="26">
        <f>TRUNC(I7+I8+I9+I10+I31+I50,2)</f>
        <v>8926189.5099999998</v>
      </c>
      <c r="J6" s="26">
        <f>TRUNC(J7+J8+J9+J10+J31+J50,2)</f>
        <v>10650775.02</v>
      </c>
      <c r="K6" s="26"/>
      <c r="L6" s="26"/>
      <c r="M6" s="26"/>
      <c r="N6" s="26">
        <f>TRUNC(N7+N8+N9+N10+N31+N50,2)</f>
        <v>8954190.2799999993</v>
      </c>
      <c r="O6" s="84">
        <f>TRUNC(O7+O8+O9+O10+O31+O50,2)</f>
        <v>10684749.119999999</v>
      </c>
    </row>
    <row r="7" spans="1:15" ht="24.95" customHeight="1" x14ac:dyDescent="0.2">
      <c r="A7" s="92" t="s">
        <v>107</v>
      </c>
      <c r="B7" s="78" t="s">
        <v>32</v>
      </c>
      <c r="C7" s="7" t="s">
        <v>6</v>
      </c>
      <c r="D7" s="30" t="s">
        <v>43</v>
      </c>
      <c r="E7" s="27">
        <v>1</v>
      </c>
      <c r="F7" s="28">
        <v>263204.40000000002</v>
      </c>
      <c r="G7" s="95">
        <v>21.33</v>
      </c>
      <c r="H7" s="28">
        <v>319345.90000000002</v>
      </c>
      <c r="I7" s="28">
        <f>TRUNC((E7*F7),2)</f>
        <v>263204.40000000002</v>
      </c>
      <c r="J7" s="28">
        <f>TRUNC((E7*H7),2)</f>
        <v>319345.90000000002</v>
      </c>
      <c r="K7" s="28">
        <v>144.577</v>
      </c>
      <c r="L7" s="28">
        <v>145.28899999999999</v>
      </c>
      <c r="M7" s="59">
        <f>L7/K7</f>
        <v>1.0049247113994617</v>
      </c>
      <c r="N7" s="28">
        <f>TRUNC((I7*M7),2)</f>
        <v>264500.59999999998</v>
      </c>
      <c r="O7" s="85">
        <f>TRUNC((J7*M7),2)</f>
        <v>320918.58</v>
      </c>
    </row>
    <row r="8" spans="1:15" ht="24.95" customHeight="1" x14ac:dyDescent="0.2">
      <c r="A8" s="92" t="s">
        <v>108</v>
      </c>
      <c r="B8" s="78" t="s">
        <v>33</v>
      </c>
      <c r="C8" s="7" t="s">
        <v>19</v>
      </c>
      <c r="D8" s="30" t="s">
        <v>43</v>
      </c>
      <c r="E8" s="27">
        <v>1</v>
      </c>
      <c r="F8" s="28">
        <v>72066.87</v>
      </c>
      <c r="G8" s="95">
        <v>21.33</v>
      </c>
      <c r="H8" s="28">
        <v>87438.73</v>
      </c>
      <c r="I8" s="28">
        <f t="shared" ref="I8:I9" si="0">TRUNC((E8*F8),2)</f>
        <v>72066.87</v>
      </c>
      <c r="J8" s="28">
        <f>TRUNC((E8*H8),2)</f>
        <v>87438.73</v>
      </c>
      <c r="K8" s="28">
        <v>173.46100000000001</v>
      </c>
      <c r="L8" s="28">
        <v>173.75200000000001</v>
      </c>
      <c r="M8" s="59">
        <f t="shared" ref="M8:M9" si="1">L8/K8</f>
        <v>1.0016776105291678</v>
      </c>
      <c r="N8" s="28">
        <f>TRUNC((I8*M8),2)</f>
        <v>72187.77</v>
      </c>
      <c r="O8" s="85">
        <f>TRUNC((J8*M8),2)</f>
        <v>87585.41</v>
      </c>
    </row>
    <row r="9" spans="1:15" ht="24.95" customHeight="1" x14ac:dyDescent="0.2">
      <c r="A9" s="92" t="s">
        <v>109</v>
      </c>
      <c r="B9" s="78" t="s">
        <v>34</v>
      </c>
      <c r="C9" s="7" t="s">
        <v>7</v>
      </c>
      <c r="D9" s="30" t="s">
        <v>43</v>
      </c>
      <c r="E9" s="27">
        <v>1</v>
      </c>
      <c r="F9" s="28">
        <v>69013.490000000005</v>
      </c>
      <c r="G9" s="95">
        <v>21.33</v>
      </c>
      <c r="H9" s="28">
        <v>83734.070000000007</v>
      </c>
      <c r="I9" s="28">
        <f t="shared" si="0"/>
        <v>69013.490000000005</v>
      </c>
      <c r="J9" s="28">
        <f>TRUNC((E9*H9),2)</f>
        <v>83734.070000000007</v>
      </c>
      <c r="K9" s="28">
        <v>1084.242</v>
      </c>
      <c r="L9" s="28">
        <v>1088.3119999999999</v>
      </c>
      <c r="M9" s="59">
        <f t="shared" si="1"/>
        <v>1.0037537745263512</v>
      </c>
      <c r="N9" s="28">
        <f>TRUNC((I9*M9),2)</f>
        <v>69272.55</v>
      </c>
      <c r="O9" s="85">
        <f>TRUNC((J9*M9),2)</f>
        <v>84048.38</v>
      </c>
    </row>
    <row r="10" spans="1:15" ht="24.95" customHeight="1" x14ac:dyDescent="0.2">
      <c r="A10" s="92" t="s">
        <v>110</v>
      </c>
      <c r="B10" s="78"/>
      <c r="C10" s="7" t="s">
        <v>10</v>
      </c>
      <c r="D10" s="8"/>
      <c r="E10" s="27">
        <v>0</v>
      </c>
      <c r="F10" s="28">
        <v>0</v>
      </c>
      <c r="G10" s="95"/>
      <c r="H10" s="28">
        <v>0</v>
      </c>
      <c r="I10" s="26">
        <f>TRUNC(SUM(I11:I30),2)</f>
        <v>6865705.0199999996</v>
      </c>
      <c r="J10" s="26">
        <f>TRUNC(SUM(J11:J30),2)</f>
        <v>8150808.8700000001</v>
      </c>
      <c r="K10" s="26"/>
      <c r="L10" s="26"/>
      <c r="M10" s="58"/>
      <c r="N10" s="26">
        <f>TRUNC(SUM(N11:N30),2)</f>
        <v>6881262.4800000004</v>
      </c>
      <c r="O10" s="84">
        <f>TRUNC(SUM(O11:O30),2)</f>
        <v>8169685.5899999999</v>
      </c>
    </row>
    <row r="11" spans="1:15" ht="24.95" customHeight="1" x14ac:dyDescent="0.2">
      <c r="A11" s="93" t="s">
        <v>186</v>
      </c>
      <c r="B11" s="78" t="s">
        <v>191</v>
      </c>
      <c r="C11" s="76" t="s">
        <v>196</v>
      </c>
      <c r="D11" s="30" t="s">
        <v>9</v>
      </c>
      <c r="E11" s="29">
        <v>445</v>
      </c>
      <c r="F11" s="28">
        <v>85.07</v>
      </c>
      <c r="G11" s="95">
        <v>21.33</v>
      </c>
      <c r="H11" s="28">
        <v>103.22</v>
      </c>
      <c r="I11" s="28">
        <f t="shared" ref="I11:I30" si="2">TRUNC((E11*F11),2)</f>
        <v>37856.15</v>
      </c>
      <c r="J11" s="28">
        <f t="shared" ref="J11:J30" si="3">TRUNC((E11*H11),2)</f>
        <v>45932.9</v>
      </c>
      <c r="K11" s="28">
        <v>557.54300000000001</v>
      </c>
      <c r="L11" s="28">
        <v>559.69600000000003</v>
      </c>
      <c r="M11" s="59">
        <f t="shared" ref="M11:M22" si="4">L11/K11</f>
        <v>1.003861585563804</v>
      </c>
      <c r="N11" s="28">
        <f t="shared" ref="N11:N30" si="5">TRUNC((I11*M11),2)</f>
        <v>38002.33</v>
      </c>
      <c r="O11" s="85">
        <f t="shared" ref="O11:O30" si="6">TRUNC((J11*M11),2)</f>
        <v>46110.27</v>
      </c>
    </row>
    <row r="12" spans="1:15" ht="24.95" customHeight="1" x14ac:dyDescent="0.2">
      <c r="A12" s="94" t="s">
        <v>44</v>
      </c>
      <c r="B12" s="78" t="s">
        <v>120</v>
      </c>
      <c r="C12" s="76" t="s">
        <v>121</v>
      </c>
      <c r="D12" s="30" t="s">
        <v>9</v>
      </c>
      <c r="E12" s="29">
        <v>240</v>
      </c>
      <c r="F12" s="28">
        <v>66.17</v>
      </c>
      <c r="G12" s="95">
        <v>21.33</v>
      </c>
      <c r="H12" s="28">
        <v>80.28</v>
      </c>
      <c r="I12" s="28">
        <f t="shared" ref="I12" si="7">TRUNC((E12*F12),2)</f>
        <v>15880.8</v>
      </c>
      <c r="J12" s="28">
        <f t="shared" ref="J12" si="8">TRUNC((E12*H12),2)</f>
        <v>19267.2</v>
      </c>
      <c r="K12" s="28">
        <v>557.54300000000001</v>
      </c>
      <c r="L12" s="28">
        <v>559.69600000000003</v>
      </c>
      <c r="M12" s="59">
        <f t="shared" si="4"/>
        <v>1.003861585563804</v>
      </c>
      <c r="N12" s="28">
        <f t="shared" ref="N12" si="9">TRUNC((I12*M12),2)</f>
        <v>15942.12</v>
      </c>
      <c r="O12" s="85">
        <f t="shared" ref="O12" si="10">TRUNC((J12*M12),2)</f>
        <v>19341.599999999999</v>
      </c>
    </row>
    <row r="13" spans="1:15" ht="24.95" customHeight="1" x14ac:dyDescent="0.2">
      <c r="A13" s="93" t="s">
        <v>45</v>
      </c>
      <c r="B13" s="78" t="s">
        <v>82</v>
      </c>
      <c r="C13" s="76" t="s">
        <v>80</v>
      </c>
      <c r="D13" s="30" t="s">
        <v>9</v>
      </c>
      <c r="E13" s="29">
        <v>38</v>
      </c>
      <c r="F13" s="28">
        <v>23.92</v>
      </c>
      <c r="G13" s="95">
        <v>21.33</v>
      </c>
      <c r="H13" s="28">
        <v>29.02</v>
      </c>
      <c r="I13" s="28">
        <f t="shared" si="2"/>
        <v>908.96</v>
      </c>
      <c r="J13" s="28">
        <f t="shared" si="3"/>
        <v>1102.76</v>
      </c>
      <c r="K13" s="28">
        <v>557.54300000000001</v>
      </c>
      <c r="L13" s="28">
        <v>559.69600000000003</v>
      </c>
      <c r="M13" s="59">
        <f t="shared" si="4"/>
        <v>1.003861585563804</v>
      </c>
      <c r="N13" s="28">
        <f t="shared" si="5"/>
        <v>912.47</v>
      </c>
      <c r="O13" s="85">
        <f t="shared" si="6"/>
        <v>1107.01</v>
      </c>
    </row>
    <row r="14" spans="1:15" ht="24.95" customHeight="1" x14ac:dyDescent="0.2">
      <c r="A14" s="94" t="s">
        <v>46</v>
      </c>
      <c r="B14" s="78" t="s">
        <v>83</v>
      </c>
      <c r="C14" s="76" t="s">
        <v>81</v>
      </c>
      <c r="D14" s="30" t="s">
        <v>9</v>
      </c>
      <c r="E14" s="29">
        <v>1875</v>
      </c>
      <c r="F14" s="28">
        <v>17.739999999999998</v>
      </c>
      <c r="G14" s="95">
        <v>21.33</v>
      </c>
      <c r="H14" s="28">
        <v>21.52</v>
      </c>
      <c r="I14" s="28">
        <f t="shared" si="2"/>
        <v>33262.5</v>
      </c>
      <c r="J14" s="28">
        <f t="shared" si="3"/>
        <v>40350</v>
      </c>
      <c r="K14" s="28">
        <v>557.54300000000001</v>
      </c>
      <c r="L14" s="28">
        <v>559.69600000000003</v>
      </c>
      <c r="M14" s="59">
        <f t="shared" si="4"/>
        <v>1.003861585563804</v>
      </c>
      <c r="N14" s="28">
        <f t="shared" si="5"/>
        <v>33390.94</v>
      </c>
      <c r="O14" s="85">
        <f t="shared" si="6"/>
        <v>40505.81</v>
      </c>
    </row>
    <row r="15" spans="1:15" ht="24.95" customHeight="1" x14ac:dyDescent="0.2">
      <c r="A15" s="93" t="s">
        <v>47</v>
      </c>
      <c r="B15" s="78" t="s">
        <v>226</v>
      </c>
      <c r="C15" s="76" t="s">
        <v>229</v>
      </c>
      <c r="D15" s="30" t="s">
        <v>9</v>
      </c>
      <c r="E15" s="29">
        <v>2625</v>
      </c>
      <c r="F15" s="28">
        <v>205.65</v>
      </c>
      <c r="G15" s="95">
        <v>21.33</v>
      </c>
      <c r="H15" s="28">
        <v>249.52</v>
      </c>
      <c r="I15" s="28">
        <f t="shared" si="2"/>
        <v>539831.25</v>
      </c>
      <c r="J15" s="28">
        <f t="shared" si="3"/>
        <v>654990</v>
      </c>
      <c r="K15" s="28">
        <v>557.54300000000001</v>
      </c>
      <c r="L15" s="28">
        <v>559.69600000000003</v>
      </c>
      <c r="M15" s="59">
        <f t="shared" si="4"/>
        <v>1.003861585563804</v>
      </c>
      <c r="N15" s="28">
        <f t="shared" si="5"/>
        <v>541915.85</v>
      </c>
      <c r="O15" s="85">
        <f t="shared" si="6"/>
        <v>657519.29</v>
      </c>
    </row>
    <row r="16" spans="1:15" ht="24.95" customHeight="1" x14ac:dyDescent="0.2">
      <c r="A16" s="94" t="s">
        <v>48</v>
      </c>
      <c r="B16" s="78" t="s">
        <v>20</v>
      </c>
      <c r="C16" s="76" t="s">
        <v>11</v>
      </c>
      <c r="D16" s="30" t="s">
        <v>8</v>
      </c>
      <c r="E16" s="29">
        <v>7500</v>
      </c>
      <c r="F16" s="28">
        <v>1.1499999999999999</v>
      </c>
      <c r="G16" s="95">
        <v>21.33</v>
      </c>
      <c r="H16" s="28">
        <v>1.4</v>
      </c>
      <c r="I16" s="28">
        <f t="shared" si="2"/>
        <v>8625</v>
      </c>
      <c r="J16" s="28">
        <f t="shared" si="3"/>
        <v>10500</v>
      </c>
      <c r="K16" s="28">
        <v>557.54300000000001</v>
      </c>
      <c r="L16" s="28">
        <v>559.69600000000003</v>
      </c>
      <c r="M16" s="59">
        <f t="shared" si="4"/>
        <v>1.003861585563804</v>
      </c>
      <c r="N16" s="28">
        <f t="shared" si="5"/>
        <v>8658.2999999999993</v>
      </c>
      <c r="O16" s="85">
        <f t="shared" si="6"/>
        <v>10540.54</v>
      </c>
    </row>
    <row r="17" spans="1:15" ht="24.95" customHeight="1" x14ac:dyDescent="0.2">
      <c r="A17" s="93" t="s">
        <v>49</v>
      </c>
      <c r="B17" s="78" t="s">
        <v>35</v>
      </c>
      <c r="C17" s="76" t="s">
        <v>24</v>
      </c>
      <c r="D17" s="30" t="s">
        <v>9</v>
      </c>
      <c r="E17" s="29">
        <v>2625</v>
      </c>
      <c r="F17" s="28">
        <v>227.18</v>
      </c>
      <c r="G17" s="95">
        <v>21.33</v>
      </c>
      <c r="H17" s="28">
        <v>275.64</v>
      </c>
      <c r="I17" s="28">
        <f t="shared" si="2"/>
        <v>596347.5</v>
      </c>
      <c r="J17" s="28">
        <f t="shared" si="3"/>
        <v>723555</v>
      </c>
      <c r="K17" s="28">
        <v>557.54300000000001</v>
      </c>
      <c r="L17" s="28">
        <v>559.69600000000003</v>
      </c>
      <c r="M17" s="59">
        <f t="shared" si="4"/>
        <v>1.003861585563804</v>
      </c>
      <c r="N17" s="28">
        <f t="shared" si="5"/>
        <v>598650.34</v>
      </c>
      <c r="O17" s="85">
        <f t="shared" si="6"/>
        <v>726349.06</v>
      </c>
    </row>
    <row r="18" spans="1:15" ht="24.95" customHeight="1" x14ac:dyDescent="0.2">
      <c r="A18" s="94" t="s">
        <v>106</v>
      </c>
      <c r="B18" s="78" t="s">
        <v>122</v>
      </c>
      <c r="C18" s="76" t="s">
        <v>123</v>
      </c>
      <c r="D18" s="30" t="s">
        <v>9</v>
      </c>
      <c r="E18" s="29">
        <v>1875</v>
      </c>
      <c r="F18" s="28">
        <v>260.27999999999997</v>
      </c>
      <c r="G18" s="95">
        <v>21.33</v>
      </c>
      <c r="H18" s="28">
        <v>315.8</v>
      </c>
      <c r="I18" s="28">
        <f t="shared" si="2"/>
        <v>488025</v>
      </c>
      <c r="J18" s="28">
        <f t="shared" si="3"/>
        <v>592125</v>
      </c>
      <c r="K18" s="28">
        <v>557.54300000000001</v>
      </c>
      <c r="L18" s="28">
        <v>559.69600000000003</v>
      </c>
      <c r="M18" s="59">
        <f t="shared" si="4"/>
        <v>1.003861585563804</v>
      </c>
      <c r="N18" s="28">
        <f t="shared" si="5"/>
        <v>489909.55</v>
      </c>
      <c r="O18" s="85">
        <f t="shared" si="6"/>
        <v>594411.54</v>
      </c>
    </row>
    <row r="19" spans="1:15" ht="24.95" customHeight="1" x14ac:dyDescent="0.2">
      <c r="A19" s="93" t="s">
        <v>126</v>
      </c>
      <c r="B19" s="78" t="s">
        <v>113</v>
      </c>
      <c r="C19" s="76" t="s">
        <v>94</v>
      </c>
      <c r="D19" s="30" t="s">
        <v>8</v>
      </c>
      <c r="E19" s="29">
        <v>7500</v>
      </c>
      <c r="F19" s="28">
        <v>0.4</v>
      </c>
      <c r="G19" s="95">
        <v>21.33</v>
      </c>
      <c r="H19" s="28">
        <v>0.49</v>
      </c>
      <c r="I19" s="28">
        <f t="shared" si="2"/>
        <v>3000</v>
      </c>
      <c r="J19" s="28">
        <f t="shared" si="3"/>
        <v>3675</v>
      </c>
      <c r="K19" s="28">
        <v>557.54300000000001</v>
      </c>
      <c r="L19" s="28">
        <v>559.69600000000003</v>
      </c>
      <c r="M19" s="59">
        <f t="shared" si="4"/>
        <v>1.003861585563804</v>
      </c>
      <c r="N19" s="28">
        <f t="shared" si="5"/>
        <v>3011.58</v>
      </c>
      <c r="O19" s="85">
        <f t="shared" si="6"/>
        <v>3689.19</v>
      </c>
    </row>
    <row r="20" spans="1:15" ht="24.95" customHeight="1" x14ac:dyDescent="0.2">
      <c r="A20" s="94" t="s">
        <v>127</v>
      </c>
      <c r="B20" s="78" t="s">
        <v>21</v>
      </c>
      <c r="C20" s="76" t="s">
        <v>12</v>
      </c>
      <c r="D20" s="30" t="s">
        <v>8</v>
      </c>
      <c r="E20" s="29">
        <v>118487</v>
      </c>
      <c r="F20" s="28">
        <v>0.28000000000000003</v>
      </c>
      <c r="G20" s="95">
        <v>21.33</v>
      </c>
      <c r="H20" s="28">
        <v>0.34</v>
      </c>
      <c r="I20" s="28">
        <f t="shared" si="2"/>
        <v>33176.36</v>
      </c>
      <c r="J20" s="28">
        <f t="shared" si="3"/>
        <v>40285.58</v>
      </c>
      <c r="K20" s="28">
        <v>557.54300000000001</v>
      </c>
      <c r="L20" s="28">
        <v>559.69600000000003</v>
      </c>
      <c r="M20" s="59">
        <f t="shared" si="4"/>
        <v>1.003861585563804</v>
      </c>
      <c r="N20" s="28">
        <f t="shared" si="5"/>
        <v>33304.47</v>
      </c>
      <c r="O20" s="85">
        <f t="shared" si="6"/>
        <v>40441.14</v>
      </c>
    </row>
    <row r="21" spans="1:15" ht="24.95" customHeight="1" x14ac:dyDescent="0.2">
      <c r="A21" s="93" t="s">
        <v>128</v>
      </c>
      <c r="B21" s="78" t="s">
        <v>124</v>
      </c>
      <c r="C21" s="76" t="s">
        <v>125</v>
      </c>
      <c r="D21" s="30" t="s">
        <v>13</v>
      </c>
      <c r="E21" s="29">
        <v>8127</v>
      </c>
      <c r="F21" s="28">
        <v>254.37</v>
      </c>
      <c r="G21" s="95">
        <v>21.33</v>
      </c>
      <c r="H21" s="28">
        <v>308.63</v>
      </c>
      <c r="I21" s="28">
        <f t="shared" si="2"/>
        <v>2067264.99</v>
      </c>
      <c r="J21" s="28">
        <f t="shared" si="3"/>
        <v>2508236.0099999998</v>
      </c>
      <c r="K21" s="28">
        <v>557.54300000000001</v>
      </c>
      <c r="L21" s="28">
        <v>559.69600000000003</v>
      </c>
      <c r="M21" s="59">
        <f t="shared" si="4"/>
        <v>1.003861585563804</v>
      </c>
      <c r="N21" s="28">
        <f t="shared" si="5"/>
        <v>2075247.91</v>
      </c>
      <c r="O21" s="85">
        <f t="shared" si="6"/>
        <v>2517921.77</v>
      </c>
    </row>
    <row r="22" spans="1:15" ht="35.1" customHeight="1" x14ac:dyDescent="0.2">
      <c r="A22" s="94" t="s">
        <v>129</v>
      </c>
      <c r="B22" s="78" t="s">
        <v>192</v>
      </c>
      <c r="C22" s="76" t="s">
        <v>197</v>
      </c>
      <c r="D22" s="30" t="s">
        <v>8</v>
      </c>
      <c r="E22" s="29">
        <v>42450</v>
      </c>
      <c r="F22" s="28">
        <v>4.82</v>
      </c>
      <c r="G22" s="95">
        <v>21.33</v>
      </c>
      <c r="H22" s="28">
        <v>5.85</v>
      </c>
      <c r="I22" s="28">
        <f t="shared" ref="I22:I24" si="11">TRUNC((E22*F22),2)</f>
        <v>204609</v>
      </c>
      <c r="J22" s="28">
        <f t="shared" ref="J22:J24" si="12">TRUNC((E22*H22),2)</f>
        <v>248332.5</v>
      </c>
      <c r="K22" s="28">
        <v>557.54300000000001</v>
      </c>
      <c r="L22" s="28">
        <v>559.69600000000003</v>
      </c>
      <c r="M22" s="59">
        <f t="shared" si="4"/>
        <v>1.003861585563804</v>
      </c>
      <c r="N22" s="28">
        <f>TRUNC((I22*M22),2)</f>
        <v>205399.11</v>
      </c>
      <c r="O22" s="85">
        <f t="shared" ref="O22:O24" si="13">TRUNC((J22*M22),2)</f>
        <v>249291.45</v>
      </c>
    </row>
    <row r="23" spans="1:15" ht="24.95" customHeight="1" x14ac:dyDescent="0.2">
      <c r="A23" s="93" t="s">
        <v>130</v>
      </c>
      <c r="B23" s="78" t="s">
        <v>36</v>
      </c>
      <c r="C23" s="77" t="s">
        <v>198</v>
      </c>
      <c r="D23" s="30" t="s">
        <v>13</v>
      </c>
      <c r="E23" s="81">
        <v>9.8000000000000007</v>
      </c>
      <c r="F23" s="28">
        <v>3092.9</v>
      </c>
      <c r="G23" s="95">
        <v>15</v>
      </c>
      <c r="H23" s="28">
        <v>3556.84</v>
      </c>
      <c r="I23" s="28">
        <f t="shared" si="11"/>
        <v>30310.42</v>
      </c>
      <c r="J23" s="28">
        <f t="shared" si="12"/>
        <v>34857.03</v>
      </c>
      <c r="K23" s="91" t="s">
        <v>208</v>
      </c>
      <c r="L23" s="91" t="s">
        <v>208</v>
      </c>
      <c r="M23" s="59">
        <v>1</v>
      </c>
      <c r="N23" s="28">
        <f t="shared" ref="N23:N24" si="14">TRUNC((I23*M23),2)</f>
        <v>30310.42</v>
      </c>
      <c r="O23" s="85">
        <f t="shared" si="13"/>
        <v>34857.03</v>
      </c>
    </row>
    <row r="24" spans="1:15" ht="24.95" customHeight="1" x14ac:dyDescent="0.2">
      <c r="A24" s="94" t="s">
        <v>131</v>
      </c>
      <c r="B24" s="78" t="s">
        <v>37</v>
      </c>
      <c r="C24" s="77" t="s">
        <v>199</v>
      </c>
      <c r="D24" s="30" t="s">
        <v>13</v>
      </c>
      <c r="E24" s="81">
        <v>9.8000000000000007</v>
      </c>
      <c r="F24" s="28">
        <v>531.9</v>
      </c>
      <c r="G24" s="95">
        <v>15</v>
      </c>
      <c r="H24" s="28">
        <v>611.69000000000005</v>
      </c>
      <c r="I24" s="28">
        <f t="shared" si="11"/>
        <v>5212.62</v>
      </c>
      <c r="J24" s="28">
        <f t="shared" si="12"/>
        <v>5994.56</v>
      </c>
      <c r="K24" s="91" t="s">
        <v>208</v>
      </c>
      <c r="L24" s="91" t="s">
        <v>208</v>
      </c>
      <c r="M24" s="59">
        <v>1</v>
      </c>
      <c r="N24" s="28">
        <f t="shared" si="14"/>
        <v>5212.62</v>
      </c>
      <c r="O24" s="85">
        <f t="shared" si="13"/>
        <v>5994.56</v>
      </c>
    </row>
    <row r="25" spans="1:15" ht="24.95" customHeight="1" x14ac:dyDescent="0.2">
      <c r="A25" s="93" t="s">
        <v>187</v>
      </c>
      <c r="B25" s="78" t="s">
        <v>38</v>
      </c>
      <c r="C25" s="77" t="s">
        <v>200</v>
      </c>
      <c r="D25" s="30" t="s">
        <v>13</v>
      </c>
      <c r="E25" s="81">
        <v>59.3</v>
      </c>
      <c r="F25" s="28">
        <v>3208.73</v>
      </c>
      <c r="G25" s="95">
        <v>15</v>
      </c>
      <c r="H25" s="28">
        <v>3690.04</v>
      </c>
      <c r="I25" s="28">
        <f t="shared" ref="I25:I27" si="15">TRUNC((E25*F25),2)</f>
        <v>190277.68</v>
      </c>
      <c r="J25" s="28">
        <f t="shared" ref="J25:J27" si="16">TRUNC((E25*H25),2)</f>
        <v>218819.37</v>
      </c>
      <c r="K25" s="91" t="s">
        <v>208</v>
      </c>
      <c r="L25" s="91" t="s">
        <v>208</v>
      </c>
      <c r="M25" s="59">
        <v>1</v>
      </c>
      <c r="N25" s="28">
        <f t="shared" ref="N25:N27" si="17">TRUNC((I25*M25),2)</f>
        <v>190277.68</v>
      </c>
      <c r="O25" s="85">
        <f t="shared" ref="O25:O27" si="18">TRUNC((J25*M25),2)</f>
        <v>218819.37</v>
      </c>
    </row>
    <row r="26" spans="1:15" ht="24.95" customHeight="1" x14ac:dyDescent="0.2">
      <c r="A26" s="94" t="s">
        <v>188</v>
      </c>
      <c r="B26" s="78" t="s">
        <v>193</v>
      </c>
      <c r="C26" s="77" t="s">
        <v>201</v>
      </c>
      <c r="D26" s="30" t="s">
        <v>13</v>
      </c>
      <c r="E26" s="81">
        <v>59.3</v>
      </c>
      <c r="F26" s="28">
        <v>217.93</v>
      </c>
      <c r="G26" s="95">
        <v>15</v>
      </c>
      <c r="H26" s="28">
        <v>250.62</v>
      </c>
      <c r="I26" s="28">
        <f t="shared" si="15"/>
        <v>12923.24</v>
      </c>
      <c r="J26" s="28">
        <f t="shared" si="16"/>
        <v>14861.76</v>
      </c>
      <c r="K26" s="91" t="s">
        <v>208</v>
      </c>
      <c r="L26" s="91" t="s">
        <v>208</v>
      </c>
      <c r="M26" s="59">
        <v>1</v>
      </c>
      <c r="N26" s="28">
        <f t="shared" si="17"/>
        <v>12923.24</v>
      </c>
      <c r="O26" s="85">
        <f t="shared" si="18"/>
        <v>14861.76</v>
      </c>
    </row>
    <row r="27" spans="1:15" ht="24.95" customHeight="1" x14ac:dyDescent="0.2">
      <c r="A27" s="93" t="s">
        <v>189</v>
      </c>
      <c r="B27" s="79" t="s">
        <v>227</v>
      </c>
      <c r="C27" s="77" t="s">
        <v>230</v>
      </c>
      <c r="D27" s="30" t="s">
        <v>13</v>
      </c>
      <c r="E27" s="81">
        <v>100.2</v>
      </c>
      <c r="F27" s="28">
        <v>3572.09</v>
      </c>
      <c r="G27" s="95">
        <v>151</v>
      </c>
      <c r="H27" s="28">
        <v>4107.8999999999996</v>
      </c>
      <c r="I27" s="28">
        <f t="shared" si="15"/>
        <v>357923.41</v>
      </c>
      <c r="J27" s="28">
        <f t="shared" si="16"/>
        <v>411611.58</v>
      </c>
      <c r="K27" s="91" t="s">
        <v>208</v>
      </c>
      <c r="L27" s="91" t="s">
        <v>208</v>
      </c>
      <c r="M27" s="59">
        <v>1</v>
      </c>
      <c r="N27" s="28">
        <f t="shared" si="17"/>
        <v>357923.41</v>
      </c>
      <c r="O27" s="85">
        <f t="shared" si="18"/>
        <v>411611.58</v>
      </c>
    </row>
    <row r="28" spans="1:15" ht="24.95" customHeight="1" x14ac:dyDescent="0.2">
      <c r="A28" s="94" t="s">
        <v>190</v>
      </c>
      <c r="B28" s="78" t="s">
        <v>228</v>
      </c>
      <c r="C28" s="77" t="s">
        <v>231</v>
      </c>
      <c r="D28" s="30" t="s">
        <v>13</v>
      </c>
      <c r="E28" s="81">
        <v>100.2</v>
      </c>
      <c r="F28" s="28">
        <v>531.9</v>
      </c>
      <c r="G28" s="95">
        <v>15</v>
      </c>
      <c r="H28" s="28">
        <v>611.69000000000005</v>
      </c>
      <c r="I28" s="28">
        <f t="shared" si="2"/>
        <v>53296.38</v>
      </c>
      <c r="J28" s="28">
        <f t="shared" si="3"/>
        <v>61291.33</v>
      </c>
      <c r="K28" s="91" t="s">
        <v>208</v>
      </c>
      <c r="L28" s="91" t="s">
        <v>208</v>
      </c>
      <c r="M28" s="59">
        <v>1</v>
      </c>
      <c r="N28" s="28">
        <f t="shared" si="5"/>
        <v>53296.38</v>
      </c>
      <c r="O28" s="85">
        <f t="shared" si="6"/>
        <v>61291.33</v>
      </c>
    </row>
    <row r="29" spans="1:15" ht="24.95" customHeight="1" x14ac:dyDescent="0.2">
      <c r="A29" s="93" t="s">
        <v>224</v>
      </c>
      <c r="B29" s="78" t="s">
        <v>194</v>
      </c>
      <c r="C29" s="77" t="s">
        <v>202</v>
      </c>
      <c r="D29" s="30" t="s">
        <v>13</v>
      </c>
      <c r="E29" s="81">
        <v>487.6</v>
      </c>
      <c r="F29" s="28">
        <v>4267.25</v>
      </c>
      <c r="G29" s="95">
        <v>15</v>
      </c>
      <c r="H29" s="28">
        <v>4907.34</v>
      </c>
      <c r="I29" s="28">
        <f t="shared" si="2"/>
        <v>2080711.1</v>
      </c>
      <c r="J29" s="28">
        <f t="shared" si="3"/>
        <v>2392818.98</v>
      </c>
      <c r="K29" s="91" t="s">
        <v>208</v>
      </c>
      <c r="L29" s="91" t="s">
        <v>208</v>
      </c>
      <c r="M29" s="59">
        <v>1</v>
      </c>
      <c r="N29" s="28">
        <f t="shared" si="5"/>
        <v>2080711.1</v>
      </c>
      <c r="O29" s="85">
        <f t="shared" si="6"/>
        <v>2392818.98</v>
      </c>
    </row>
    <row r="30" spans="1:15" ht="24.95" customHeight="1" x14ac:dyDescent="0.2">
      <c r="A30" s="94" t="s">
        <v>225</v>
      </c>
      <c r="B30" s="79" t="s">
        <v>195</v>
      </c>
      <c r="C30" s="77" t="s">
        <v>203</v>
      </c>
      <c r="D30" s="30" t="s">
        <v>13</v>
      </c>
      <c r="E30" s="81">
        <v>487.6</v>
      </c>
      <c r="F30" s="28">
        <v>217.93</v>
      </c>
      <c r="G30" s="95">
        <v>15</v>
      </c>
      <c r="H30" s="28">
        <v>250.62</v>
      </c>
      <c r="I30" s="28">
        <f t="shared" si="2"/>
        <v>106262.66</v>
      </c>
      <c r="J30" s="28">
        <f t="shared" si="3"/>
        <v>122202.31</v>
      </c>
      <c r="K30" s="91" t="s">
        <v>208</v>
      </c>
      <c r="L30" s="91" t="s">
        <v>208</v>
      </c>
      <c r="M30" s="59">
        <v>1</v>
      </c>
      <c r="N30" s="28">
        <f t="shared" si="5"/>
        <v>106262.66</v>
      </c>
      <c r="O30" s="85">
        <f t="shared" si="6"/>
        <v>122202.31</v>
      </c>
    </row>
    <row r="31" spans="1:15" ht="24.95" customHeight="1" x14ac:dyDescent="0.2">
      <c r="A31" s="92" t="s">
        <v>111</v>
      </c>
      <c r="B31" s="78"/>
      <c r="C31" s="7" t="s">
        <v>149</v>
      </c>
      <c r="D31" s="8"/>
      <c r="E31" s="27">
        <v>0</v>
      </c>
      <c r="F31" s="28">
        <v>0</v>
      </c>
      <c r="G31" s="95"/>
      <c r="H31" s="28">
        <v>0</v>
      </c>
      <c r="I31" s="26">
        <f>TRUNC(SUM(I32:I49),2)</f>
        <v>503215.15</v>
      </c>
      <c r="J31" s="26">
        <f>TRUNC(SUM(J32:J49),2)</f>
        <v>610530.84</v>
      </c>
      <c r="K31" s="26"/>
      <c r="L31" s="26"/>
      <c r="M31" s="58"/>
      <c r="N31" s="26">
        <f>TRUNC(SUM(N32:N49),2)</f>
        <v>505004.35</v>
      </c>
      <c r="O31" s="84">
        <f>TRUNC(SUM(O32:O49),2)</f>
        <v>612701.63</v>
      </c>
    </row>
    <row r="32" spans="1:15" ht="35.1" customHeight="1" x14ac:dyDescent="0.2">
      <c r="A32" s="94" t="s">
        <v>50</v>
      </c>
      <c r="B32" s="78" t="s">
        <v>132</v>
      </c>
      <c r="C32" s="76" t="s">
        <v>150</v>
      </c>
      <c r="D32" s="30" t="s">
        <v>8</v>
      </c>
      <c r="E32" s="29">
        <v>35</v>
      </c>
      <c r="F32" s="28">
        <v>132.91999999999999</v>
      </c>
      <c r="G32" s="95">
        <v>21.33</v>
      </c>
      <c r="H32" s="28">
        <v>161.27000000000001</v>
      </c>
      <c r="I32" s="28">
        <f t="shared" ref="I32:I49" si="19">TRUNC((E32*F32),2)</f>
        <v>4652.2</v>
      </c>
      <c r="J32" s="28">
        <f t="shared" ref="J32:J49" si="20">TRUNC((E32*H32),2)</f>
        <v>5644.45</v>
      </c>
      <c r="K32" s="28">
        <v>458.98</v>
      </c>
      <c r="L32" s="28">
        <v>460.61200000000002</v>
      </c>
      <c r="M32" s="59">
        <f t="shared" ref="M32:M49" si="21">L32/K32</f>
        <v>1.0035557104884745</v>
      </c>
      <c r="N32" s="28">
        <f t="shared" ref="N32:N49" si="22">TRUNC((I32*M32),2)</f>
        <v>4668.74</v>
      </c>
      <c r="O32" s="85">
        <f t="shared" ref="O32:O49" si="23">TRUNC((J32*M32),2)</f>
        <v>5664.52</v>
      </c>
    </row>
    <row r="33" spans="1:16" ht="24.95" customHeight="1" x14ac:dyDescent="0.2">
      <c r="A33" s="93" t="s">
        <v>51</v>
      </c>
      <c r="B33" s="78" t="s">
        <v>133</v>
      </c>
      <c r="C33" s="76" t="s">
        <v>151</v>
      </c>
      <c r="D33" s="30" t="s">
        <v>152</v>
      </c>
      <c r="E33" s="29">
        <v>5</v>
      </c>
      <c r="F33" s="28">
        <v>12.06</v>
      </c>
      <c r="G33" s="95">
        <v>21.33</v>
      </c>
      <c r="H33" s="28">
        <v>14.63</v>
      </c>
      <c r="I33" s="28">
        <f t="shared" si="19"/>
        <v>60.3</v>
      </c>
      <c r="J33" s="28">
        <f t="shared" si="20"/>
        <v>73.150000000000006</v>
      </c>
      <c r="K33" s="28">
        <v>458.98</v>
      </c>
      <c r="L33" s="28">
        <v>460.61200000000002</v>
      </c>
      <c r="M33" s="59">
        <f t="shared" si="21"/>
        <v>1.0035557104884745</v>
      </c>
      <c r="N33" s="28">
        <f t="shared" si="22"/>
        <v>60.51</v>
      </c>
      <c r="O33" s="85">
        <f t="shared" si="23"/>
        <v>73.41</v>
      </c>
    </row>
    <row r="34" spans="1:16" ht="35.1" customHeight="1" x14ac:dyDescent="0.2">
      <c r="A34" s="94" t="s">
        <v>52</v>
      </c>
      <c r="B34" s="78" t="s">
        <v>134</v>
      </c>
      <c r="C34" s="77" t="s">
        <v>153</v>
      </c>
      <c r="D34" s="30" t="s">
        <v>9</v>
      </c>
      <c r="E34" s="29">
        <v>41</v>
      </c>
      <c r="F34" s="28">
        <v>484.66</v>
      </c>
      <c r="G34" s="95">
        <v>21.33</v>
      </c>
      <c r="H34" s="28">
        <v>588.04</v>
      </c>
      <c r="I34" s="28">
        <f t="shared" si="19"/>
        <v>19871.060000000001</v>
      </c>
      <c r="J34" s="28">
        <f t="shared" si="20"/>
        <v>24109.64</v>
      </c>
      <c r="K34" s="28">
        <v>458.98</v>
      </c>
      <c r="L34" s="28">
        <v>460.61200000000002</v>
      </c>
      <c r="M34" s="59">
        <f t="shared" si="21"/>
        <v>1.0035557104884745</v>
      </c>
      <c r="N34" s="28">
        <f t="shared" si="22"/>
        <v>19941.71</v>
      </c>
      <c r="O34" s="85">
        <f t="shared" si="23"/>
        <v>24195.360000000001</v>
      </c>
    </row>
    <row r="35" spans="1:16" ht="24.95" customHeight="1" x14ac:dyDescent="0.2">
      <c r="A35" s="93" t="s">
        <v>166</v>
      </c>
      <c r="B35" s="78" t="s">
        <v>114</v>
      </c>
      <c r="C35" s="76" t="s">
        <v>95</v>
      </c>
      <c r="D35" s="30" t="s">
        <v>42</v>
      </c>
      <c r="E35" s="29">
        <v>2107</v>
      </c>
      <c r="F35" s="28">
        <v>57.36</v>
      </c>
      <c r="G35" s="95">
        <v>21.33</v>
      </c>
      <c r="H35" s="28">
        <v>69.59</v>
      </c>
      <c r="I35" s="28">
        <f t="shared" si="19"/>
        <v>120857.52</v>
      </c>
      <c r="J35" s="28">
        <f t="shared" si="20"/>
        <v>146626.13</v>
      </c>
      <c r="K35" s="28">
        <v>458.98</v>
      </c>
      <c r="L35" s="28">
        <v>460.61200000000002</v>
      </c>
      <c r="M35" s="59">
        <f t="shared" si="21"/>
        <v>1.0035557104884745</v>
      </c>
      <c r="N35" s="28">
        <f t="shared" si="22"/>
        <v>121287.25</v>
      </c>
      <c r="O35" s="85">
        <f t="shared" si="23"/>
        <v>147147.49</v>
      </c>
    </row>
    <row r="36" spans="1:16" ht="35.1" customHeight="1" x14ac:dyDescent="0.2">
      <c r="A36" s="94" t="s">
        <v>167</v>
      </c>
      <c r="B36" s="78" t="s">
        <v>135</v>
      </c>
      <c r="C36" s="76" t="s">
        <v>204</v>
      </c>
      <c r="D36" s="30" t="s">
        <v>42</v>
      </c>
      <c r="E36" s="29">
        <v>1750</v>
      </c>
      <c r="F36" s="28">
        <v>84.55</v>
      </c>
      <c r="G36" s="95">
        <v>21.33</v>
      </c>
      <c r="H36" s="28">
        <v>102.58</v>
      </c>
      <c r="I36" s="28">
        <f t="shared" si="19"/>
        <v>147962.5</v>
      </c>
      <c r="J36" s="28">
        <f t="shared" si="20"/>
        <v>179515</v>
      </c>
      <c r="K36" s="28">
        <v>458.98</v>
      </c>
      <c r="L36" s="28">
        <v>460.61200000000002</v>
      </c>
      <c r="M36" s="59">
        <f t="shared" si="21"/>
        <v>1.0035557104884745</v>
      </c>
      <c r="N36" s="28">
        <f t="shared" si="22"/>
        <v>148488.60999999999</v>
      </c>
      <c r="O36" s="85">
        <f t="shared" si="23"/>
        <v>180153.3</v>
      </c>
      <c r="P36" s="86"/>
    </row>
    <row r="37" spans="1:16" ht="24.95" customHeight="1" x14ac:dyDescent="0.2">
      <c r="A37" s="93" t="s">
        <v>168</v>
      </c>
      <c r="B37" s="78" t="s">
        <v>136</v>
      </c>
      <c r="C37" s="76" t="s">
        <v>154</v>
      </c>
      <c r="D37" s="30" t="s">
        <v>43</v>
      </c>
      <c r="E37" s="29">
        <v>19</v>
      </c>
      <c r="F37" s="28">
        <v>1218.6099999999999</v>
      </c>
      <c r="G37" s="95">
        <v>21.33</v>
      </c>
      <c r="H37" s="28">
        <v>1478.54</v>
      </c>
      <c r="I37" s="28">
        <f t="shared" si="19"/>
        <v>23153.59</v>
      </c>
      <c r="J37" s="28">
        <f t="shared" si="20"/>
        <v>28092.26</v>
      </c>
      <c r="K37" s="28">
        <v>458.98</v>
      </c>
      <c r="L37" s="28">
        <v>460.61200000000002</v>
      </c>
      <c r="M37" s="59">
        <f t="shared" si="21"/>
        <v>1.0035557104884745</v>
      </c>
      <c r="N37" s="28">
        <f t="shared" si="22"/>
        <v>23235.91</v>
      </c>
      <c r="O37" s="85">
        <f t="shared" si="23"/>
        <v>28192.14</v>
      </c>
      <c r="P37" s="86"/>
    </row>
    <row r="38" spans="1:16" ht="24.95" customHeight="1" x14ac:dyDescent="0.2">
      <c r="A38" s="94" t="s">
        <v>169</v>
      </c>
      <c r="B38" s="78" t="s">
        <v>137</v>
      </c>
      <c r="C38" s="76" t="s">
        <v>155</v>
      </c>
      <c r="D38" s="30" t="s">
        <v>42</v>
      </c>
      <c r="E38" s="29">
        <v>61</v>
      </c>
      <c r="F38" s="28">
        <v>223.04</v>
      </c>
      <c r="G38" s="95">
        <v>21.33</v>
      </c>
      <c r="H38" s="28">
        <v>270.61</v>
      </c>
      <c r="I38" s="28">
        <f t="shared" si="19"/>
        <v>13605.44</v>
      </c>
      <c r="J38" s="28">
        <f t="shared" si="20"/>
        <v>16507.21</v>
      </c>
      <c r="K38" s="28">
        <v>458.98</v>
      </c>
      <c r="L38" s="28">
        <v>460.61200000000002</v>
      </c>
      <c r="M38" s="59">
        <f t="shared" si="21"/>
        <v>1.0035557104884745</v>
      </c>
      <c r="N38" s="28">
        <f t="shared" si="22"/>
        <v>13653.81</v>
      </c>
      <c r="O38" s="85">
        <f t="shared" si="23"/>
        <v>16565.900000000001</v>
      </c>
    </row>
    <row r="39" spans="1:16" ht="24.95" customHeight="1" x14ac:dyDescent="0.2">
      <c r="A39" s="93" t="s">
        <v>170</v>
      </c>
      <c r="B39" s="78" t="s">
        <v>138</v>
      </c>
      <c r="C39" s="76" t="s">
        <v>156</v>
      </c>
      <c r="D39" s="30" t="s">
        <v>43</v>
      </c>
      <c r="E39" s="29">
        <v>3</v>
      </c>
      <c r="F39" s="28">
        <v>378.41</v>
      </c>
      <c r="G39" s="95">
        <v>21.33</v>
      </c>
      <c r="H39" s="28">
        <v>459.12</v>
      </c>
      <c r="I39" s="28">
        <f t="shared" si="19"/>
        <v>1135.23</v>
      </c>
      <c r="J39" s="28">
        <f t="shared" si="20"/>
        <v>1377.36</v>
      </c>
      <c r="K39" s="28">
        <v>458.98</v>
      </c>
      <c r="L39" s="28">
        <v>460.61200000000002</v>
      </c>
      <c r="M39" s="59">
        <f t="shared" si="21"/>
        <v>1.0035557104884745</v>
      </c>
      <c r="N39" s="28">
        <f t="shared" si="22"/>
        <v>1139.26</v>
      </c>
      <c r="O39" s="85">
        <f t="shared" si="23"/>
        <v>1382.25</v>
      </c>
    </row>
    <row r="40" spans="1:16" ht="24.95" customHeight="1" x14ac:dyDescent="0.2">
      <c r="A40" s="94" t="s">
        <v>171</v>
      </c>
      <c r="B40" s="78" t="s">
        <v>84</v>
      </c>
      <c r="C40" s="76" t="s">
        <v>91</v>
      </c>
      <c r="D40" s="30" t="s">
        <v>42</v>
      </c>
      <c r="E40" s="29">
        <v>411</v>
      </c>
      <c r="F40" s="28">
        <v>265.93</v>
      </c>
      <c r="G40" s="95">
        <v>21.33</v>
      </c>
      <c r="H40" s="28">
        <v>322.64999999999998</v>
      </c>
      <c r="I40" s="28">
        <f t="shared" si="19"/>
        <v>109297.23</v>
      </c>
      <c r="J40" s="28">
        <f t="shared" si="20"/>
        <v>132609.15</v>
      </c>
      <c r="K40" s="28">
        <v>458.98</v>
      </c>
      <c r="L40" s="28">
        <v>460.61200000000002</v>
      </c>
      <c r="M40" s="59">
        <f t="shared" si="21"/>
        <v>1.0035557104884745</v>
      </c>
      <c r="N40" s="28">
        <f t="shared" si="22"/>
        <v>109685.85</v>
      </c>
      <c r="O40" s="85">
        <f t="shared" si="23"/>
        <v>133080.66</v>
      </c>
    </row>
    <row r="41" spans="1:16" ht="24.95" customHeight="1" x14ac:dyDescent="0.2">
      <c r="A41" s="93" t="s">
        <v>172</v>
      </c>
      <c r="B41" s="78" t="s">
        <v>139</v>
      </c>
      <c r="C41" s="76" t="s">
        <v>157</v>
      </c>
      <c r="D41" s="30" t="s">
        <v>43</v>
      </c>
      <c r="E41" s="29">
        <v>11</v>
      </c>
      <c r="F41" s="28">
        <v>243.51</v>
      </c>
      <c r="G41" s="95">
        <v>21.33</v>
      </c>
      <c r="H41" s="28">
        <v>295.45</v>
      </c>
      <c r="I41" s="28">
        <f t="shared" si="19"/>
        <v>2678.61</v>
      </c>
      <c r="J41" s="28">
        <f t="shared" si="20"/>
        <v>3249.95</v>
      </c>
      <c r="K41" s="28">
        <v>458.98</v>
      </c>
      <c r="L41" s="28">
        <v>460.61200000000002</v>
      </c>
      <c r="M41" s="59">
        <f t="shared" si="21"/>
        <v>1.0035557104884745</v>
      </c>
      <c r="N41" s="28">
        <f t="shared" si="22"/>
        <v>2688.13</v>
      </c>
      <c r="O41" s="85">
        <f t="shared" si="23"/>
        <v>3261.5</v>
      </c>
    </row>
    <row r="42" spans="1:16" ht="24.95" customHeight="1" x14ac:dyDescent="0.2">
      <c r="A42" s="94" t="s">
        <v>173</v>
      </c>
      <c r="B42" s="78" t="s">
        <v>140</v>
      </c>
      <c r="C42" s="76" t="s">
        <v>158</v>
      </c>
      <c r="D42" s="30" t="s">
        <v>43</v>
      </c>
      <c r="E42" s="29">
        <v>4</v>
      </c>
      <c r="F42" s="28">
        <v>491.31</v>
      </c>
      <c r="G42" s="95">
        <v>21.33</v>
      </c>
      <c r="H42" s="28">
        <v>596.11</v>
      </c>
      <c r="I42" s="28">
        <f t="shared" si="19"/>
        <v>1965.24</v>
      </c>
      <c r="J42" s="28">
        <f t="shared" si="20"/>
        <v>2384.44</v>
      </c>
      <c r="K42" s="28">
        <v>458.98</v>
      </c>
      <c r="L42" s="28">
        <v>460.61200000000002</v>
      </c>
      <c r="M42" s="59">
        <f t="shared" si="21"/>
        <v>1.0035557104884745</v>
      </c>
      <c r="N42" s="28">
        <f t="shared" si="22"/>
        <v>1972.22</v>
      </c>
      <c r="O42" s="85">
        <f t="shared" si="23"/>
        <v>2392.91</v>
      </c>
    </row>
    <row r="43" spans="1:16" ht="24.95" customHeight="1" x14ac:dyDescent="0.2">
      <c r="A43" s="93" t="s">
        <v>174</v>
      </c>
      <c r="B43" s="78" t="s">
        <v>141</v>
      </c>
      <c r="C43" s="76" t="s">
        <v>159</v>
      </c>
      <c r="D43" s="30" t="s">
        <v>42</v>
      </c>
      <c r="E43" s="29">
        <v>17</v>
      </c>
      <c r="F43" s="28">
        <v>283.26</v>
      </c>
      <c r="G43" s="95">
        <v>21.33</v>
      </c>
      <c r="H43" s="28">
        <v>343.68</v>
      </c>
      <c r="I43" s="28">
        <f t="shared" si="19"/>
        <v>4815.42</v>
      </c>
      <c r="J43" s="28">
        <f t="shared" si="20"/>
        <v>5842.56</v>
      </c>
      <c r="K43" s="28">
        <v>458.98</v>
      </c>
      <c r="L43" s="28">
        <v>460.61200000000002</v>
      </c>
      <c r="M43" s="59">
        <f t="shared" si="21"/>
        <v>1.0035557104884745</v>
      </c>
      <c r="N43" s="28">
        <f t="shared" si="22"/>
        <v>4832.54</v>
      </c>
      <c r="O43" s="85">
        <f t="shared" si="23"/>
        <v>5863.33</v>
      </c>
    </row>
    <row r="44" spans="1:16" ht="24.95" customHeight="1" x14ac:dyDescent="0.2">
      <c r="A44" s="94" t="s">
        <v>175</v>
      </c>
      <c r="B44" s="78" t="s">
        <v>142</v>
      </c>
      <c r="C44" s="76" t="s">
        <v>160</v>
      </c>
      <c r="D44" s="30" t="s">
        <v>42</v>
      </c>
      <c r="E44" s="29">
        <v>227</v>
      </c>
      <c r="F44" s="28">
        <v>66.31</v>
      </c>
      <c r="G44" s="95">
        <v>21.33</v>
      </c>
      <c r="H44" s="28">
        <v>80.45</v>
      </c>
      <c r="I44" s="28">
        <f t="shared" si="19"/>
        <v>15052.37</v>
      </c>
      <c r="J44" s="28">
        <f t="shared" si="20"/>
        <v>18262.150000000001</v>
      </c>
      <c r="K44" s="28">
        <v>458.98</v>
      </c>
      <c r="L44" s="28">
        <v>460.61200000000002</v>
      </c>
      <c r="M44" s="59">
        <f t="shared" si="21"/>
        <v>1.0035557104884745</v>
      </c>
      <c r="N44" s="28">
        <f t="shared" si="22"/>
        <v>15105.89</v>
      </c>
      <c r="O44" s="85">
        <f t="shared" si="23"/>
        <v>18327.080000000002</v>
      </c>
    </row>
    <row r="45" spans="1:16" ht="24.95" customHeight="1" x14ac:dyDescent="0.2">
      <c r="A45" s="93" t="s">
        <v>176</v>
      </c>
      <c r="B45" s="78" t="s">
        <v>143</v>
      </c>
      <c r="C45" s="76" t="s">
        <v>205</v>
      </c>
      <c r="D45" s="30" t="s">
        <v>43</v>
      </c>
      <c r="E45" s="29">
        <v>10</v>
      </c>
      <c r="F45" s="28">
        <v>146.28</v>
      </c>
      <c r="G45" s="95">
        <v>21.33</v>
      </c>
      <c r="H45" s="28">
        <v>177.48</v>
      </c>
      <c r="I45" s="28">
        <f t="shared" si="19"/>
        <v>1462.8</v>
      </c>
      <c r="J45" s="28">
        <f t="shared" si="20"/>
        <v>1774.8</v>
      </c>
      <c r="K45" s="28">
        <v>458.98</v>
      </c>
      <c r="L45" s="28">
        <v>460.61200000000002</v>
      </c>
      <c r="M45" s="59">
        <f t="shared" si="21"/>
        <v>1.0035557104884745</v>
      </c>
      <c r="N45" s="28">
        <f t="shared" si="22"/>
        <v>1468</v>
      </c>
      <c r="O45" s="85">
        <f t="shared" si="23"/>
        <v>1781.11</v>
      </c>
    </row>
    <row r="46" spans="1:16" ht="24.95" customHeight="1" x14ac:dyDescent="0.2">
      <c r="A46" s="94" t="s">
        <v>177</v>
      </c>
      <c r="B46" s="78" t="s">
        <v>39</v>
      </c>
      <c r="C46" s="76" t="s">
        <v>41</v>
      </c>
      <c r="D46" s="30" t="s">
        <v>9</v>
      </c>
      <c r="E46" s="29">
        <v>489</v>
      </c>
      <c r="F46" s="28">
        <v>7.03</v>
      </c>
      <c r="G46" s="95">
        <v>21.33</v>
      </c>
      <c r="H46" s="28">
        <v>8.5299999999999994</v>
      </c>
      <c r="I46" s="28">
        <f t="shared" si="19"/>
        <v>3437.67</v>
      </c>
      <c r="J46" s="28">
        <f t="shared" si="20"/>
        <v>4171.17</v>
      </c>
      <c r="K46" s="28">
        <v>458.98</v>
      </c>
      <c r="L46" s="28">
        <v>460.61200000000002</v>
      </c>
      <c r="M46" s="59">
        <f t="shared" si="21"/>
        <v>1.0035557104884745</v>
      </c>
      <c r="N46" s="28">
        <f t="shared" si="22"/>
        <v>3449.89</v>
      </c>
      <c r="O46" s="85">
        <f t="shared" si="23"/>
        <v>4186</v>
      </c>
    </row>
    <row r="47" spans="1:16" ht="24.95" customHeight="1" x14ac:dyDescent="0.2">
      <c r="A47" s="93" t="s">
        <v>178</v>
      </c>
      <c r="B47" s="78" t="s">
        <v>144</v>
      </c>
      <c r="C47" s="76" t="s">
        <v>161</v>
      </c>
      <c r="D47" s="30" t="s">
        <v>9</v>
      </c>
      <c r="E47" s="29">
        <v>49</v>
      </c>
      <c r="F47" s="28">
        <v>17</v>
      </c>
      <c r="G47" s="95">
        <v>21.33</v>
      </c>
      <c r="H47" s="28">
        <v>20.63</v>
      </c>
      <c r="I47" s="28">
        <f t="shared" si="19"/>
        <v>833</v>
      </c>
      <c r="J47" s="28">
        <f t="shared" si="20"/>
        <v>1010.87</v>
      </c>
      <c r="K47" s="28">
        <v>458.98</v>
      </c>
      <c r="L47" s="28">
        <v>460.61200000000002</v>
      </c>
      <c r="M47" s="59">
        <f t="shared" si="21"/>
        <v>1.0035557104884745</v>
      </c>
      <c r="N47" s="28">
        <f t="shared" si="22"/>
        <v>835.96</v>
      </c>
      <c r="O47" s="85">
        <f t="shared" si="23"/>
        <v>1014.46</v>
      </c>
    </row>
    <row r="48" spans="1:16" ht="24.95" customHeight="1" x14ac:dyDescent="0.2">
      <c r="A48" s="94" t="s">
        <v>179</v>
      </c>
      <c r="B48" s="78" t="s">
        <v>145</v>
      </c>
      <c r="C48" s="76" t="s">
        <v>162</v>
      </c>
      <c r="D48" s="30" t="s">
        <v>9</v>
      </c>
      <c r="E48" s="29">
        <v>49</v>
      </c>
      <c r="F48" s="28">
        <v>32.65</v>
      </c>
      <c r="G48" s="95">
        <v>21.33</v>
      </c>
      <c r="H48" s="28">
        <v>39.61</v>
      </c>
      <c r="I48" s="28">
        <f t="shared" si="19"/>
        <v>1599.85</v>
      </c>
      <c r="J48" s="28">
        <f t="shared" si="20"/>
        <v>1940.89</v>
      </c>
      <c r="K48" s="28">
        <v>458.98</v>
      </c>
      <c r="L48" s="28">
        <v>460.61200000000002</v>
      </c>
      <c r="M48" s="59">
        <f t="shared" si="21"/>
        <v>1.0035557104884745</v>
      </c>
      <c r="N48" s="28">
        <f t="shared" si="22"/>
        <v>1605.53</v>
      </c>
      <c r="O48" s="85">
        <f t="shared" si="23"/>
        <v>1947.79</v>
      </c>
    </row>
    <row r="49" spans="1:15" ht="24.95" customHeight="1" x14ac:dyDescent="0.2">
      <c r="A49" s="93" t="s">
        <v>180</v>
      </c>
      <c r="B49" s="78" t="s">
        <v>40</v>
      </c>
      <c r="C49" s="76" t="s">
        <v>206</v>
      </c>
      <c r="D49" s="30" t="s">
        <v>9</v>
      </c>
      <c r="E49" s="29">
        <v>74</v>
      </c>
      <c r="F49" s="28">
        <v>415.88</v>
      </c>
      <c r="G49" s="95">
        <v>21.33</v>
      </c>
      <c r="H49" s="28">
        <v>504.59</v>
      </c>
      <c r="I49" s="28">
        <f t="shared" si="19"/>
        <v>30775.119999999999</v>
      </c>
      <c r="J49" s="28">
        <f t="shared" si="20"/>
        <v>37339.660000000003</v>
      </c>
      <c r="K49" s="28">
        <v>458.98</v>
      </c>
      <c r="L49" s="28">
        <v>460.61200000000002</v>
      </c>
      <c r="M49" s="59">
        <f t="shared" si="21"/>
        <v>1.0035557104884745</v>
      </c>
      <c r="N49" s="28">
        <f t="shared" si="22"/>
        <v>30884.54</v>
      </c>
      <c r="O49" s="85">
        <f t="shared" si="23"/>
        <v>37472.42</v>
      </c>
    </row>
    <row r="50" spans="1:15" ht="24.95" customHeight="1" x14ac:dyDescent="0.2">
      <c r="A50" s="92" t="s">
        <v>112</v>
      </c>
      <c r="B50" s="78"/>
      <c r="C50" s="7" t="s">
        <v>14</v>
      </c>
      <c r="D50" s="8"/>
      <c r="E50" s="27">
        <v>0</v>
      </c>
      <c r="F50" s="28">
        <v>0</v>
      </c>
      <c r="G50" s="95"/>
      <c r="H50" s="28">
        <v>0</v>
      </c>
      <c r="I50" s="26">
        <f>TRUNC(SUM(I51:I59),2)</f>
        <v>1152984.58</v>
      </c>
      <c r="J50" s="26">
        <f>TRUNC(SUM(J51:J59),2)</f>
        <v>1398916.61</v>
      </c>
      <c r="K50" s="26"/>
      <c r="L50" s="26"/>
      <c r="M50" s="58"/>
      <c r="N50" s="26">
        <f>TRUNC(SUM(N51:N59),2)</f>
        <v>1161962.53</v>
      </c>
      <c r="O50" s="84">
        <f>TRUNC(SUM(O51:O59),2)</f>
        <v>1409809.53</v>
      </c>
    </row>
    <row r="51" spans="1:15" ht="24.95" customHeight="1" x14ac:dyDescent="0.2">
      <c r="A51" s="93" t="s">
        <v>53</v>
      </c>
      <c r="B51" s="78" t="s">
        <v>85</v>
      </c>
      <c r="C51" s="76" t="s">
        <v>92</v>
      </c>
      <c r="D51" s="30" t="s">
        <v>8</v>
      </c>
      <c r="E51" s="29">
        <v>6413</v>
      </c>
      <c r="F51" s="28">
        <v>48.9</v>
      </c>
      <c r="G51" s="95">
        <v>21.33</v>
      </c>
      <c r="H51" s="28">
        <v>59.33</v>
      </c>
      <c r="I51" s="28">
        <f t="shared" ref="I51:I59" si="24">TRUNC((E51*F51),2)</f>
        <v>313595.7</v>
      </c>
      <c r="J51" s="28">
        <f t="shared" ref="J51:J59" si="25">TRUNC((E51*H51),2)</f>
        <v>380483.29</v>
      </c>
      <c r="K51" s="28">
        <v>448.60899999999998</v>
      </c>
      <c r="L51" s="28">
        <v>452.57799999999997</v>
      </c>
      <c r="M51" s="59">
        <f t="shared" ref="M51:M59" si="26">L51/K51</f>
        <v>1.0088473481361275</v>
      </c>
      <c r="N51" s="28">
        <f t="shared" ref="N51:N59" si="27">TRUNC((I51*M51),2)</f>
        <v>316370.19</v>
      </c>
      <c r="O51" s="85">
        <f t="shared" ref="O51:O59" si="28">TRUNC((J51*M51),2)</f>
        <v>383849.55</v>
      </c>
    </row>
    <row r="52" spans="1:15" ht="35.1" customHeight="1" x14ac:dyDescent="0.2">
      <c r="A52" s="94" t="s">
        <v>54</v>
      </c>
      <c r="B52" s="78" t="s">
        <v>86</v>
      </c>
      <c r="C52" s="76" t="s">
        <v>93</v>
      </c>
      <c r="D52" s="30" t="s">
        <v>8</v>
      </c>
      <c r="E52" s="29">
        <v>562</v>
      </c>
      <c r="F52" s="28">
        <v>330.82</v>
      </c>
      <c r="G52" s="95">
        <v>21.33</v>
      </c>
      <c r="H52" s="28">
        <v>401.38</v>
      </c>
      <c r="I52" s="28">
        <f t="shared" si="24"/>
        <v>185920.84</v>
      </c>
      <c r="J52" s="28">
        <f t="shared" si="25"/>
        <v>225575.56</v>
      </c>
      <c r="K52" s="28">
        <v>448.60899999999998</v>
      </c>
      <c r="L52" s="28">
        <v>452.57799999999997</v>
      </c>
      <c r="M52" s="59">
        <f t="shared" si="26"/>
        <v>1.0088473481361275</v>
      </c>
      <c r="N52" s="28">
        <f t="shared" si="27"/>
        <v>187565.74</v>
      </c>
      <c r="O52" s="85">
        <f t="shared" si="28"/>
        <v>227571.3</v>
      </c>
    </row>
    <row r="53" spans="1:15" ht="35.1" customHeight="1" x14ac:dyDescent="0.2">
      <c r="A53" s="93" t="s">
        <v>55</v>
      </c>
      <c r="B53" s="78" t="s">
        <v>146</v>
      </c>
      <c r="C53" s="76" t="s">
        <v>163</v>
      </c>
      <c r="D53" s="30" t="s">
        <v>43</v>
      </c>
      <c r="E53" s="29">
        <v>1209</v>
      </c>
      <c r="F53" s="28">
        <v>40.76</v>
      </c>
      <c r="G53" s="95">
        <v>21.33</v>
      </c>
      <c r="H53" s="28">
        <v>49.45</v>
      </c>
      <c r="I53" s="28">
        <f t="shared" si="24"/>
        <v>49278.84</v>
      </c>
      <c r="J53" s="28">
        <f t="shared" si="25"/>
        <v>59785.05</v>
      </c>
      <c r="K53" s="28">
        <v>448.60899999999998</v>
      </c>
      <c r="L53" s="28">
        <v>452.57799999999997</v>
      </c>
      <c r="M53" s="59">
        <f t="shared" si="26"/>
        <v>1.0088473481361275</v>
      </c>
      <c r="N53" s="28">
        <f t="shared" si="27"/>
        <v>49714.82</v>
      </c>
      <c r="O53" s="85">
        <f t="shared" si="28"/>
        <v>60313.98</v>
      </c>
    </row>
    <row r="54" spans="1:15" ht="24.95" customHeight="1" x14ac:dyDescent="0.2">
      <c r="A54" s="94" t="s">
        <v>100</v>
      </c>
      <c r="B54" s="78" t="s">
        <v>147</v>
      </c>
      <c r="C54" s="76" t="s">
        <v>164</v>
      </c>
      <c r="D54" s="30" t="s">
        <v>43</v>
      </c>
      <c r="E54" s="29">
        <v>5034</v>
      </c>
      <c r="F54" s="28">
        <v>92.35</v>
      </c>
      <c r="G54" s="95">
        <v>21.33</v>
      </c>
      <c r="H54" s="28">
        <v>112.05</v>
      </c>
      <c r="I54" s="28">
        <f t="shared" si="24"/>
        <v>464889.9</v>
      </c>
      <c r="J54" s="28">
        <f t="shared" si="25"/>
        <v>564059.69999999995</v>
      </c>
      <c r="K54" s="28">
        <v>448.60899999999998</v>
      </c>
      <c r="L54" s="28">
        <v>452.57799999999997</v>
      </c>
      <c r="M54" s="59">
        <f t="shared" si="26"/>
        <v>1.0088473481361275</v>
      </c>
      <c r="N54" s="28">
        <f t="shared" si="27"/>
        <v>469002.94</v>
      </c>
      <c r="O54" s="85">
        <f t="shared" si="28"/>
        <v>569050.13</v>
      </c>
    </row>
    <row r="55" spans="1:15" ht="35.1" customHeight="1" x14ac:dyDescent="0.2">
      <c r="A55" s="93" t="s">
        <v>101</v>
      </c>
      <c r="B55" s="78" t="s">
        <v>116</v>
      </c>
      <c r="C55" s="76" t="s">
        <v>97</v>
      </c>
      <c r="D55" s="30" t="s">
        <v>43</v>
      </c>
      <c r="E55" s="29">
        <v>39</v>
      </c>
      <c r="F55" s="28">
        <v>422.77</v>
      </c>
      <c r="G55" s="95">
        <v>21.33</v>
      </c>
      <c r="H55" s="28">
        <v>512.95000000000005</v>
      </c>
      <c r="I55" s="28">
        <f t="shared" si="24"/>
        <v>16488.03</v>
      </c>
      <c r="J55" s="28">
        <f t="shared" si="25"/>
        <v>20005.05</v>
      </c>
      <c r="K55" s="28">
        <v>262.46300000000002</v>
      </c>
      <c r="L55" s="28">
        <v>262.48099999999999</v>
      </c>
      <c r="M55" s="59">
        <f t="shared" si="26"/>
        <v>1.0000685810952399</v>
      </c>
      <c r="N55" s="28">
        <f t="shared" si="27"/>
        <v>16489.16</v>
      </c>
      <c r="O55" s="85">
        <f t="shared" si="28"/>
        <v>20006.419999999998</v>
      </c>
    </row>
    <row r="56" spans="1:15" ht="35.1" customHeight="1" x14ac:dyDescent="0.2">
      <c r="A56" s="94" t="s">
        <v>102</v>
      </c>
      <c r="B56" s="78" t="s">
        <v>115</v>
      </c>
      <c r="C56" s="76" t="s">
        <v>96</v>
      </c>
      <c r="D56" s="30" t="s">
        <v>43</v>
      </c>
      <c r="E56" s="29">
        <v>108</v>
      </c>
      <c r="F56" s="28">
        <v>422.73</v>
      </c>
      <c r="G56" s="95">
        <v>21.33</v>
      </c>
      <c r="H56" s="28">
        <v>512.9</v>
      </c>
      <c r="I56" s="28">
        <f t="shared" si="24"/>
        <v>45654.84</v>
      </c>
      <c r="J56" s="28">
        <f t="shared" si="25"/>
        <v>55393.2</v>
      </c>
      <c r="K56" s="28">
        <v>262.46300000000002</v>
      </c>
      <c r="L56" s="28">
        <v>262.48099999999999</v>
      </c>
      <c r="M56" s="59">
        <f t="shared" si="26"/>
        <v>1.0000685810952399</v>
      </c>
      <c r="N56" s="28">
        <f t="shared" si="27"/>
        <v>45657.97</v>
      </c>
      <c r="O56" s="85">
        <f t="shared" si="28"/>
        <v>55396.99</v>
      </c>
    </row>
    <row r="57" spans="1:15" ht="35.1" customHeight="1" x14ac:dyDescent="0.2">
      <c r="A57" s="93" t="s">
        <v>103</v>
      </c>
      <c r="B57" s="78" t="s">
        <v>117</v>
      </c>
      <c r="C57" s="76" t="s">
        <v>98</v>
      </c>
      <c r="D57" s="30" t="s">
        <v>43</v>
      </c>
      <c r="E57" s="29">
        <v>147</v>
      </c>
      <c r="F57" s="28">
        <v>475.28</v>
      </c>
      <c r="G57" s="95">
        <v>21.33</v>
      </c>
      <c r="H57" s="28">
        <v>576.66</v>
      </c>
      <c r="I57" s="28">
        <f t="shared" si="24"/>
        <v>69866.16</v>
      </c>
      <c r="J57" s="28">
        <f t="shared" si="25"/>
        <v>84769.02</v>
      </c>
      <c r="K57" s="28">
        <v>262.46300000000002</v>
      </c>
      <c r="L57" s="28">
        <v>262.48099999999999</v>
      </c>
      <c r="M57" s="59">
        <f t="shared" si="26"/>
        <v>1.0000685810952399</v>
      </c>
      <c r="N57" s="28">
        <f t="shared" si="27"/>
        <v>69870.95</v>
      </c>
      <c r="O57" s="85">
        <f t="shared" si="28"/>
        <v>84774.83</v>
      </c>
    </row>
    <row r="58" spans="1:15" ht="35.1" customHeight="1" x14ac:dyDescent="0.2">
      <c r="A58" s="94" t="s">
        <v>104</v>
      </c>
      <c r="B58" s="78" t="s">
        <v>148</v>
      </c>
      <c r="C58" s="76" t="s">
        <v>165</v>
      </c>
      <c r="D58" s="30" t="s">
        <v>43</v>
      </c>
      <c r="E58" s="29">
        <v>19</v>
      </c>
      <c r="F58" s="28">
        <v>295.57</v>
      </c>
      <c r="G58" s="95">
        <v>21.33</v>
      </c>
      <c r="H58" s="28">
        <v>358.62</v>
      </c>
      <c r="I58" s="28">
        <f t="shared" si="24"/>
        <v>5615.83</v>
      </c>
      <c r="J58" s="28">
        <f t="shared" si="25"/>
        <v>6813.78</v>
      </c>
      <c r="K58" s="28">
        <v>262.46300000000002</v>
      </c>
      <c r="L58" s="28">
        <v>262.48099999999999</v>
      </c>
      <c r="M58" s="59">
        <f t="shared" si="26"/>
        <v>1.0000685810952399</v>
      </c>
      <c r="N58" s="28">
        <f t="shared" si="27"/>
        <v>5616.21</v>
      </c>
      <c r="O58" s="85">
        <f t="shared" si="28"/>
        <v>6814.24</v>
      </c>
    </row>
    <row r="59" spans="1:15" ht="24.95" customHeight="1" x14ac:dyDescent="0.2">
      <c r="A59" s="94" t="s">
        <v>105</v>
      </c>
      <c r="B59" s="78" t="s">
        <v>118</v>
      </c>
      <c r="C59" s="76" t="s">
        <v>99</v>
      </c>
      <c r="D59" s="30" t="s">
        <v>8</v>
      </c>
      <c r="E59" s="29">
        <v>82</v>
      </c>
      <c r="F59" s="28">
        <v>20.420000000000002</v>
      </c>
      <c r="G59" s="95">
        <v>21.33</v>
      </c>
      <c r="H59" s="28">
        <v>24.78</v>
      </c>
      <c r="I59" s="28">
        <f t="shared" si="24"/>
        <v>1674.44</v>
      </c>
      <c r="J59" s="28">
        <f t="shared" si="25"/>
        <v>2031.96</v>
      </c>
      <c r="K59" s="28">
        <v>262.46300000000002</v>
      </c>
      <c r="L59" s="28">
        <v>262.48099999999999</v>
      </c>
      <c r="M59" s="59">
        <f t="shared" si="26"/>
        <v>1.0000685810952399</v>
      </c>
      <c r="N59" s="28">
        <f t="shared" si="27"/>
        <v>1674.55</v>
      </c>
      <c r="O59" s="85">
        <f t="shared" si="28"/>
        <v>2032.09</v>
      </c>
    </row>
    <row r="60" spans="1:15" ht="24.95" customHeight="1" x14ac:dyDescent="0.2"/>
  </sheetData>
  <mergeCells count="18">
    <mergeCell ref="A1:O1"/>
    <mergeCell ref="I2:O2"/>
    <mergeCell ref="I3:O3"/>
    <mergeCell ref="A4:A5"/>
    <mergeCell ref="B4:B5"/>
    <mergeCell ref="C4:C5"/>
    <mergeCell ref="D4:D5"/>
    <mergeCell ref="E4:E5"/>
    <mergeCell ref="F4:F5"/>
    <mergeCell ref="H4:H5"/>
    <mergeCell ref="I4:I5"/>
    <mergeCell ref="J4:J5"/>
    <mergeCell ref="A2:H2"/>
    <mergeCell ref="A3:H3"/>
    <mergeCell ref="N4:N5"/>
    <mergeCell ref="G4:G5"/>
    <mergeCell ref="O4:O5"/>
    <mergeCell ref="K4:M4"/>
  </mergeCells>
  <pageMargins left="0.59055118110236227" right="0.78740157480314965" top="0.78740157480314965" bottom="0.59055118110236227" header="3.937007874015748E-2" footer="0"/>
  <pageSetup paperSize="9" scale="48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2"/>
  <sheetViews>
    <sheetView showGridLines="0" view="pageBreakPreview" zoomScale="70" zoomScaleNormal="85" zoomScaleSheetLayoutView="70" workbookViewId="0">
      <selection activeCell="J7" sqref="J7"/>
    </sheetView>
  </sheetViews>
  <sheetFormatPr defaultColWidth="9.140625" defaultRowHeight="24.95" customHeight="1" x14ac:dyDescent="0.2"/>
  <cols>
    <col min="1" max="1" width="5.5703125" style="4" customWidth="1"/>
    <col min="2" max="2" width="41.85546875" style="4" customWidth="1"/>
    <col min="3" max="3" width="10" style="4" customWidth="1"/>
    <col min="4" max="4" width="25.5703125" style="4" customWidth="1"/>
    <col min="5" max="5" width="28" style="4" customWidth="1"/>
    <col min="6" max="6" width="28.7109375" style="4" customWidth="1"/>
    <col min="7" max="7" width="14.28515625" style="4" bestFit="1" customWidth="1"/>
    <col min="8" max="9" width="13" style="4" bestFit="1" customWidth="1"/>
    <col min="10" max="16384" width="9.140625" style="4"/>
  </cols>
  <sheetData>
    <row r="1" spans="1:7" s="1" customFormat="1" ht="30" customHeight="1" thickTop="1" thickBot="1" x14ac:dyDescent="0.25">
      <c r="A1" s="138" t="s">
        <v>88</v>
      </c>
      <c r="B1" s="138"/>
      <c r="C1" s="138"/>
      <c r="D1" s="138"/>
      <c r="E1" s="138"/>
      <c r="F1" s="138"/>
    </row>
    <row r="2" spans="1:7" ht="39" customHeight="1" thickTop="1" x14ac:dyDescent="0.2">
      <c r="A2" s="139" t="s">
        <v>1</v>
      </c>
      <c r="B2" s="140"/>
      <c r="C2" s="2" t="s">
        <v>15</v>
      </c>
      <c r="D2" s="3"/>
      <c r="E2" s="3"/>
      <c r="F2" s="3"/>
    </row>
    <row r="3" spans="1:7" ht="39" customHeight="1" x14ac:dyDescent="0.2">
      <c r="A3" s="141"/>
      <c r="B3" s="142"/>
      <c r="C3" s="5" t="s">
        <v>16</v>
      </c>
      <c r="D3" s="5" t="s">
        <v>17</v>
      </c>
      <c r="E3" s="5" t="s">
        <v>18</v>
      </c>
      <c r="F3" s="5" t="s">
        <v>25</v>
      </c>
    </row>
    <row r="4" spans="1:7" ht="39" customHeight="1" x14ac:dyDescent="0.2">
      <c r="A4" s="130" t="str">
        <f>RE!A5</f>
        <v>01</v>
      </c>
      <c r="B4" s="132" t="str">
        <f>RE!B5</f>
        <v>ADMINISTRAÇÃO LOCAL</v>
      </c>
      <c r="C4" s="12"/>
      <c r="D4" s="63">
        <f>RE!$G$5*CFF!D21</f>
        <v>94608.229479474729</v>
      </c>
      <c r="E4" s="63">
        <f>RE!$G$5*CFF!E21</f>
        <v>112477.14928093403</v>
      </c>
      <c r="F4" s="63">
        <f>RE!$G$5*CFF!F21</f>
        <v>113833.20123959128</v>
      </c>
      <c r="G4" s="64"/>
    </row>
    <row r="5" spans="1:7" ht="39" customHeight="1" x14ac:dyDescent="0.2">
      <c r="A5" s="131"/>
      <c r="B5" s="133"/>
      <c r="C5" s="12"/>
      <c r="D5" s="65"/>
      <c r="E5" s="65"/>
      <c r="F5" s="65"/>
      <c r="G5" s="64"/>
    </row>
    <row r="6" spans="1:7" ht="39" customHeight="1" x14ac:dyDescent="0.2">
      <c r="A6" s="130" t="str">
        <f>RE!A6</f>
        <v>02</v>
      </c>
      <c r="B6" s="132" t="str">
        <f>RE!B6</f>
        <v>MOBILIZAÇÃO E DESMOBILIZAÇÃO</v>
      </c>
      <c r="C6" s="12"/>
      <c r="D6" s="63">
        <f>RE!G6/2</f>
        <v>43792.705000000002</v>
      </c>
      <c r="E6" s="63"/>
      <c r="F6" s="63">
        <f>D6</f>
        <v>43792.705000000002</v>
      </c>
      <c r="G6" s="64"/>
    </row>
    <row r="7" spans="1:7" ht="39" customHeight="1" x14ac:dyDescent="0.2">
      <c r="A7" s="131"/>
      <c r="B7" s="133"/>
      <c r="C7" s="12"/>
      <c r="D7" s="65"/>
      <c r="E7" s="66"/>
      <c r="F7" s="66"/>
      <c r="G7" s="64"/>
    </row>
    <row r="8" spans="1:7" ht="39" customHeight="1" x14ac:dyDescent="0.2">
      <c r="A8" s="130" t="str">
        <f>RE!A7</f>
        <v>03</v>
      </c>
      <c r="B8" s="132" t="str">
        <f>RE!B7</f>
        <v>CANTEIRO DE OBRAS</v>
      </c>
      <c r="C8" s="12"/>
      <c r="D8" s="55">
        <f>RE!G7</f>
        <v>84048.38</v>
      </c>
      <c r="E8" s="55"/>
      <c r="F8" s="55"/>
      <c r="G8" s="64"/>
    </row>
    <row r="9" spans="1:7" ht="39" customHeight="1" x14ac:dyDescent="0.2">
      <c r="A9" s="131"/>
      <c r="B9" s="133"/>
      <c r="C9" s="12"/>
      <c r="D9" s="56"/>
      <c r="E9" s="57"/>
      <c r="F9" s="57"/>
      <c r="G9" s="64"/>
    </row>
    <row r="10" spans="1:7" ht="39" customHeight="1" x14ac:dyDescent="0.2">
      <c r="A10" s="130" t="str">
        <f>RE!A8</f>
        <v>04</v>
      </c>
      <c r="B10" s="132" t="str">
        <f>RE!B8</f>
        <v>PAVIMENTAÇÃO</v>
      </c>
      <c r="C10" s="12"/>
      <c r="D10" s="55">
        <f>RE!$G$8/3</f>
        <v>2723228.53</v>
      </c>
      <c r="E10" s="55">
        <f>RE!$G$8/3</f>
        <v>2723228.53</v>
      </c>
      <c r="F10" s="55">
        <f>RE!$G$8/3</f>
        <v>2723228.53</v>
      </c>
      <c r="G10" s="64"/>
    </row>
    <row r="11" spans="1:7" ht="39" customHeight="1" x14ac:dyDescent="0.2">
      <c r="A11" s="131"/>
      <c r="B11" s="133"/>
      <c r="C11" s="12"/>
      <c r="D11" s="56"/>
      <c r="E11" s="56"/>
      <c r="F11" s="56"/>
      <c r="G11" s="64"/>
    </row>
    <row r="12" spans="1:7" ht="39" customHeight="1" x14ac:dyDescent="0.2">
      <c r="A12" s="130" t="str">
        <f>RE!A9</f>
        <v>05</v>
      </c>
      <c r="B12" s="132" t="str">
        <f>RE!B9</f>
        <v>DRENAGEM</v>
      </c>
      <c r="C12" s="12"/>
      <c r="D12" s="55">
        <f>RE!$G$9/3</f>
        <v>204233.87666666668</v>
      </c>
      <c r="E12" s="55">
        <f>RE!$G$9/3</f>
        <v>204233.87666666668</v>
      </c>
      <c r="F12" s="55">
        <f>RE!$G$9/3</f>
        <v>204233.87666666668</v>
      </c>
      <c r="G12" s="64"/>
    </row>
    <row r="13" spans="1:7" ht="39" customHeight="1" x14ac:dyDescent="0.2">
      <c r="A13" s="131"/>
      <c r="B13" s="133"/>
      <c r="C13" s="12"/>
      <c r="D13" s="56"/>
      <c r="E13" s="56"/>
      <c r="F13" s="56"/>
      <c r="G13" s="64"/>
    </row>
    <row r="14" spans="1:7" ht="39" customHeight="1" x14ac:dyDescent="0.2">
      <c r="A14" s="130" t="str">
        <f>RE!A10</f>
        <v>06</v>
      </c>
      <c r="B14" s="132" t="str">
        <f>RE!B10</f>
        <v>SINALIZAÇÃO</v>
      </c>
      <c r="C14" s="12"/>
      <c r="D14" s="57"/>
      <c r="E14" s="55">
        <f>RE!G10/2</f>
        <v>704904.76500000001</v>
      </c>
      <c r="F14" s="55">
        <f>E14</f>
        <v>704904.76500000001</v>
      </c>
      <c r="G14" s="64"/>
    </row>
    <row r="15" spans="1:7" ht="39" customHeight="1" x14ac:dyDescent="0.2">
      <c r="A15" s="131"/>
      <c r="B15" s="133"/>
      <c r="C15" s="12"/>
      <c r="D15" s="57"/>
      <c r="E15" s="56"/>
      <c r="F15" s="56"/>
      <c r="G15" s="64"/>
    </row>
    <row r="16" spans="1:7" ht="39" customHeight="1" x14ac:dyDescent="0.2">
      <c r="A16" s="134" t="s">
        <v>89</v>
      </c>
      <c r="B16" s="135"/>
      <c r="C16" s="67"/>
      <c r="D16" s="68">
        <f>SUM(D4:D15)</f>
        <v>3149911.7211461412</v>
      </c>
      <c r="E16" s="68">
        <f>SUM(E4:E15)</f>
        <v>3744844.3209476005</v>
      </c>
      <c r="F16" s="68">
        <f>SUM(F4:F15)</f>
        <v>3789993.0779062575</v>
      </c>
    </row>
    <row r="17" spans="1:9" ht="39" customHeight="1" x14ac:dyDescent="0.2">
      <c r="A17" s="136"/>
      <c r="B17" s="137"/>
      <c r="C17" s="67"/>
      <c r="D17" s="69">
        <f>D16/$F$18</f>
        <v>0.29480446248850639</v>
      </c>
      <c r="E17" s="69">
        <f t="shared" ref="E17:F17" si="0">E16/$F$18</f>
        <v>0.35048500239822206</v>
      </c>
      <c r="F17" s="69">
        <f t="shared" si="0"/>
        <v>0.35471053511327161</v>
      </c>
    </row>
    <row r="18" spans="1:9" ht="39" customHeight="1" x14ac:dyDescent="0.2">
      <c r="A18" s="126" t="s">
        <v>90</v>
      </c>
      <c r="B18" s="127"/>
      <c r="C18" s="67"/>
      <c r="D18" s="68">
        <f>D16</f>
        <v>3149911.7211461412</v>
      </c>
      <c r="E18" s="68">
        <f>E16+D18</f>
        <v>6894756.0420937417</v>
      </c>
      <c r="F18" s="68">
        <f>F16+E18</f>
        <v>10684749.119999999</v>
      </c>
      <c r="H18" s="82"/>
      <c r="I18" s="82">
        <f>RE!G11</f>
        <v>10684749.119999999</v>
      </c>
    </row>
    <row r="19" spans="1:9" ht="39" customHeight="1" thickBot="1" x14ac:dyDescent="0.25">
      <c r="A19" s="128"/>
      <c r="B19" s="129"/>
      <c r="C19" s="70"/>
      <c r="D19" s="71">
        <f>D17</f>
        <v>0.29480446248850639</v>
      </c>
      <c r="E19" s="71">
        <f t="shared" ref="E19:F19" si="1">E17+D19</f>
        <v>0.64528946488672845</v>
      </c>
      <c r="F19" s="71">
        <f t="shared" si="1"/>
        <v>1</v>
      </c>
    </row>
    <row r="20" spans="1:9" ht="61.5" customHeight="1" thickTop="1" x14ac:dyDescent="0.2">
      <c r="A20" s="72"/>
      <c r="B20" s="72"/>
      <c r="C20" s="73"/>
      <c r="D20" s="74"/>
      <c r="E20" s="74"/>
      <c r="F20" s="74"/>
    </row>
    <row r="21" spans="1:9" ht="24.95" customHeight="1" x14ac:dyDescent="0.2">
      <c r="D21" s="4">
        <v>0.29480446248850634</v>
      </c>
      <c r="E21" s="4">
        <v>0.35048500239822206</v>
      </c>
      <c r="F21" s="4">
        <v>0.35471053511327161</v>
      </c>
    </row>
    <row r="22" spans="1:9" ht="24.95" customHeight="1" x14ac:dyDescent="0.2">
      <c r="D22" s="75"/>
      <c r="E22" s="75"/>
      <c r="F22" s="75"/>
    </row>
  </sheetData>
  <mergeCells count="16">
    <mergeCell ref="A1:F1"/>
    <mergeCell ref="A2:B3"/>
    <mergeCell ref="A4:A5"/>
    <mergeCell ref="B4:B5"/>
    <mergeCell ref="A6:A7"/>
    <mergeCell ref="B6:B7"/>
    <mergeCell ref="A8:A9"/>
    <mergeCell ref="B8:B9"/>
    <mergeCell ref="A10:A11"/>
    <mergeCell ref="B10:B11"/>
    <mergeCell ref="A16:B17"/>
    <mergeCell ref="A18:B19"/>
    <mergeCell ref="A12:A13"/>
    <mergeCell ref="B12:B13"/>
    <mergeCell ref="A14:A15"/>
    <mergeCell ref="B14:B15"/>
  </mergeCells>
  <pageMargins left="0.98425196850393704" right="0.59055118110236227" top="0.98425196850393704" bottom="0.59055118110236227" header="0.51181102362204722" footer="0.3937007874015748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E9703-9A8C-4B84-A23B-27BF346AB262}">
  <sheetPr>
    <pageSetUpPr fitToPage="1"/>
  </sheetPr>
  <dimension ref="A1:F60"/>
  <sheetViews>
    <sheetView showGridLines="0" view="pageBreakPreview" zoomScale="85" zoomScaleNormal="70" zoomScaleSheetLayoutView="85" workbookViewId="0">
      <pane ySplit="5" topLeftCell="A6" activePane="bottomLeft" state="frozen"/>
      <selection pane="bottomLeft" activeCell="I17" sqref="I17"/>
    </sheetView>
  </sheetViews>
  <sheetFormatPr defaultColWidth="9.140625" defaultRowHeight="26.1" customHeight="1" x14ac:dyDescent="0.2"/>
  <cols>
    <col min="1" max="1" width="9.140625" style="6"/>
    <col min="2" max="2" width="10.7109375" style="11" customWidth="1"/>
    <col min="3" max="3" width="82.140625" style="10" customWidth="1"/>
    <col min="4" max="4" width="5.7109375" style="6" customWidth="1"/>
    <col min="5" max="5" width="11" style="6" customWidth="1"/>
    <col min="6" max="6" width="14.85546875" style="6" bestFit="1" customWidth="1"/>
    <col min="7" max="7" width="15" style="6" bestFit="1" customWidth="1"/>
    <col min="8" max="8" width="14.42578125" style="6" bestFit="1" customWidth="1"/>
    <col min="9" max="9" width="14" style="6" bestFit="1" customWidth="1"/>
    <col min="10" max="16384" width="9.140625" style="6"/>
  </cols>
  <sheetData>
    <row r="1" spans="1:5" ht="24.95" customHeight="1" thickBot="1" x14ac:dyDescent="0.25">
      <c r="A1" s="115" t="s">
        <v>181</v>
      </c>
      <c r="B1" s="115"/>
      <c r="C1" s="115"/>
      <c r="D1" s="115"/>
      <c r="E1" s="115"/>
    </row>
    <row r="2" spans="1:5" ht="24.95" customHeight="1" thickTop="1" x14ac:dyDescent="0.2">
      <c r="A2" s="106" t="s">
        <v>119</v>
      </c>
      <c r="B2" s="106"/>
      <c r="C2" s="106"/>
      <c r="D2" s="106"/>
      <c r="E2" s="106"/>
    </row>
    <row r="3" spans="1:5" ht="9.75" customHeight="1" thickBot="1" x14ac:dyDescent="0.25">
      <c r="A3" s="107"/>
      <c r="B3" s="107"/>
      <c r="C3" s="107"/>
      <c r="D3" s="107"/>
      <c r="E3" s="107"/>
    </row>
    <row r="4" spans="1:5" ht="21.95" customHeight="1" thickTop="1" x14ac:dyDescent="0.2">
      <c r="A4" s="119" t="s">
        <v>31</v>
      </c>
      <c r="B4" s="120" t="s">
        <v>4</v>
      </c>
      <c r="C4" s="122" t="s">
        <v>5</v>
      </c>
      <c r="D4" s="123" t="s">
        <v>43</v>
      </c>
      <c r="E4" s="123" t="s">
        <v>2</v>
      </c>
    </row>
    <row r="5" spans="1:5" ht="21.95" customHeight="1" x14ac:dyDescent="0.2">
      <c r="A5" s="119"/>
      <c r="B5" s="121"/>
      <c r="C5" s="121"/>
      <c r="D5" s="124"/>
      <c r="E5" s="124"/>
    </row>
    <row r="6" spans="1:5" ht="24.95" customHeight="1" x14ac:dyDescent="0.2">
      <c r="A6" s="83"/>
      <c r="B6" s="25"/>
      <c r="C6" s="7" t="s">
        <v>3</v>
      </c>
      <c r="D6" s="23"/>
      <c r="E6" s="23"/>
    </row>
    <row r="7" spans="1:5" ht="24.95" customHeight="1" x14ac:dyDescent="0.2">
      <c r="A7" s="92" t="s">
        <v>107</v>
      </c>
      <c r="B7" s="78" t="s">
        <v>32</v>
      </c>
      <c r="C7" s="7" t="s">
        <v>6</v>
      </c>
      <c r="D7" s="30" t="s">
        <v>43</v>
      </c>
      <c r="E7" s="27">
        <v>1</v>
      </c>
    </row>
    <row r="8" spans="1:5" ht="24.95" customHeight="1" x14ac:dyDescent="0.2">
      <c r="A8" s="92" t="s">
        <v>108</v>
      </c>
      <c r="B8" s="78" t="s">
        <v>33</v>
      </c>
      <c r="C8" s="7" t="s">
        <v>19</v>
      </c>
      <c r="D8" s="30" t="s">
        <v>43</v>
      </c>
      <c r="E8" s="27">
        <v>1</v>
      </c>
    </row>
    <row r="9" spans="1:5" ht="24.95" customHeight="1" x14ac:dyDescent="0.2">
      <c r="A9" s="92" t="s">
        <v>109</v>
      </c>
      <c r="B9" s="78" t="s">
        <v>34</v>
      </c>
      <c r="C9" s="7" t="s">
        <v>7</v>
      </c>
      <c r="D9" s="30" t="s">
        <v>43</v>
      </c>
      <c r="E9" s="27">
        <v>1</v>
      </c>
    </row>
    <row r="10" spans="1:5" ht="24.95" customHeight="1" x14ac:dyDescent="0.2">
      <c r="A10" s="92" t="s">
        <v>110</v>
      </c>
      <c r="B10" s="78"/>
      <c r="C10" s="7" t="s">
        <v>10</v>
      </c>
      <c r="D10" s="8"/>
      <c r="E10" s="27">
        <v>0</v>
      </c>
    </row>
    <row r="11" spans="1:5" ht="24.95" customHeight="1" x14ac:dyDescent="0.2">
      <c r="A11" s="93" t="s">
        <v>186</v>
      </c>
      <c r="B11" s="78" t="s">
        <v>191</v>
      </c>
      <c r="C11" s="76" t="s">
        <v>196</v>
      </c>
      <c r="D11" s="30" t="s">
        <v>9</v>
      </c>
      <c r="E11" s="29">
        <v>445</v>
      </c>
    </row>
    <row r="12" spans="1:5" ht="24.95" customHeight="1" x14ac:dyDescent="0.2">
      <c r="A12" s="94" t="s">
        <v>44</v>
      </c>
      <c r="B12" s="78" t="s">
        <v>120</v>
      </c>
      <c r="C12" s="76" t="s">
        <v>121</v>
      </c>
      <c r="D12" s="30" t="s">
        <v>9</v>
      </c>
      <c r="E12" s="29">
        <v>240</v>
      </c>
    </row>
    <row r="13" spans="1:5" ht="24.95" customHeight="1" x14ac:dyDescent="0.2">
      <c r="A13" s="93" t="s">
        <v>45</v>
      </c>
      <c r="B13" s="78" t="s">
        <v>82</v>
      </c>
      <c r="C13" s="76" t="s">
        <v>80</v>
      </c>
      <c r="D13" s="30" t="s">
        <v>9</v>
      </c>
      <c r="E13" s="29">
        <v>38</v>
      </c>
    </row>
    <row r="14" spans="1:5" ht="24.95" customHeight="1" x14ac:dyDescent="0.2">
      <c r="A14" s="94" t="s">
        <v>46</v>
      </c>
      <c r="B14" s="78" t="s">
        <v>83</v>
      </c>
      <c r="C14" s="76" t="s">
        <v>81</v>
      </c>
      <c r="D14" s="30" t="s">
        <v>9</v>
      </c>
      <c r="E14" s="29">
        <v>1875</v>
      </c>
    </row>
    <row r="15" spans="1:5" ht="24.95" customHeight="1" x14ac:dyDescent="0.2">
      <c r="A15" s="93" t="s">
        <v>47</v>
      </c>
      <c r="B15" s="78" t="s">
        <v>226</v>
      </c>
      <c r="C15" s="76" t="s">
        <v>229</v>
      </c>
      <c r="D15" s="30" t="s">
        <v>9</v>
      </c>
      <c r="E15" s="29">
        <v>2625</v>
      </c>
    </row>
    <row r="16" spans="1:5" ht="24.95" customHeight="1" x14ac:dyDescent="0.2">
      <c r="A16" s="94" t="s">
        <v>48</v>
      </c>
      <c r="B16" s="78" t="s">
        <v>20</v>
      </c>
      <c r="C16" s="76" t="s">
        <v>11</v>
      </c>
      <c r="D16" s="30" t="s">
        <v>8</v>
      </c>
      <c r="E16" s="29">
        <v>7500</v>
      </c>
    </row>
    <row r="17" spans="1:5" ht="24.95" customHeight="1" x14ac:dyDescent="0.2">
      <c r="A17" s="93" t="s">
        <v>49</v>
      </c>
      <c r="B17" s="78" t="s">
        <v>35</v>
      </c>
      <c r="C17" s="76" t="s">
        <v>24</v>
      </c>
      <c r="D17" s="30" t="s">
        <v>9</v>
      </c>
      <c r="E17" s="29">
        <v>2625</v>
      </c>
    </row>
    <row r="18" spans="1:5" ht="24.95" customHeight="1" x14ac:dyDescent="0.2">
      <c r="A18" s="94" t="s">
        <v>106</v>
      </c>
      <c r="B18" s="78" t="s">
        <v>122</v>
      </c>
      <c r="C18" s="76" t="s">
        <v>123</v>
      </c>
      <c r="D18" s="30" t="s">
        <v>9</v>
      </c>
      <c r="E18" s="29">
        <v>1875</v>
      </c>
    </row>
    <row r="19" spans="1:5" ht="24.95" customHeight="1" x14ac:dyDescent="0.2">
      <c r="A19" s="93" t="s">
        <v>126</v>
      </c>
      <c r="B19" s="78" t="s">
        <v>113</v>
      </c>
      <c r="C19" s="76" t="s">
        <v>94</v>
      </c>
      <c r="D19" s="30" t="s">
        <v>8</v>
      </c>
      <c r="E19" s="29">
        <v>7500</v>
      </c>
    </row>
    <row r="20" spans="1:5" ht="24.95" customHeight="1" x14ac:dyDescent="0.2">
      <c r="A20" s="94" t="s">
        <v>127</v>
      </c>
      <c r="B20" s="78" t="s">
        <v>21</v>
      </c>
      <c r="C20" s="76" t="s">
        <v>12</v>
      </c>
      <c r="D20" s="30" t="s">
        <v>8</v>
      </c>
      <c r="E20" s="29">
        <v>118487</v>
      </c>
    </row>
    <row r="21" spans="1:5" ht="24.95" customHeight="1" x14ac:dyDescent="0.2">
      <c r="A21" s="93" t="s">
        <v>128</v>
      </c>
      <c r="B21" s="78" t="s">
        <v>124</v>
      </c>
      <c r="C21" s="76" t="s">
        <v>125</v>
      </c>
      <c r="D21" s="30" t="s">
        <v>13</v>
      </c>
      <c r="E21" s="29">
        <v>8127</v>
      </c>
    </row>
    <row r="22" spans="1:5" ht="35.1" customHeight="1" x14ac:dyDescent="0.2">
      <c r="A22" s="94" t="s">
        <v>129</v>
      </c>
      <c r="B22" s="78" t="s">
        <v>192</v>
      </c>
      <c r="C22" s="76" t="s">
        <v>197</v>
      </c>
      <c r="D22" s="30" t="s">
        <v>8</v>
      </c>
      <c r="E22" s="29">
        <v>42450</v>
      </c>
    </row>
    <row r="23" spans="1:5" ht="24.95" customHeight="1" x14ac:dyDescent="0.2">
      <c r="A23" s="93" t="s">
        <v>130</v>
      </c>
      <c r="B23" s="78" t="s">
        <v>36</v>
      </c>
      <c r="C23" s="77" t="s">
        <v>198</v>
      </c>
      <c r="D23" s="30" t="s">
        <v>13</v>
      </c>
      <c r="E23" s="81">
        <v>9.8000000000000007</v>
      </c>
    </row>
    <row r="24" spans="1:5" ht="24.95" customHeight="1" x14ac:dyDescent="0.2">
      <c r="A24" s="94" t="s">
        <v>131</v>
      </c>
      <c r="B24" s="78" t="s">
        <v>37</v>
      </c>
      <c r="C24" s="77" t="s">
        <v>199</v>
      </c>
      <c r="D24" s="30" t="s">
        <v>13</v>
      </c>
      <c r="E24" s="81">
        <v>9.8000000000000007</v>
      </c>
    </row>
    <row r="25" spans="1:5" ht="24.95" customHeight="1" x14ac:dyDescent="0.2">
      <c r="A25" s="93" t="s">
        <v>187</v>
      </c>
      <c r="B25" s="78" t="s">
        <v>38</v>
      </c>
      <c r="C25" s="77" t="s">
        <v>200</v>
      </c>
      <c r="D25" s="30" t="s">
        <v>13</v>
      </c>
      <c r="E25" s="81">
        <v>59.3</v>
      </c>
    </row>
    <row r="26" spans="1:5" ht="24.95" customHeight="1" x14ac:dyDescent="0.2">
      <c r="A26" s="94" t="s">
        <v>188</v>
      </c>
      <c r="B26" s="78" t="s">
        <v>193</v>
      </c>
      <c r="C26" s="77" t="s">
        <v>201</v>
      </c>
      <c r="D26" s="30" t="s">
        <v>13</v>
      </c>
      <c r="E26" s="81">
        <v>59.3</v>
      </c>
    </row>
    <row r="27" spans="1:5" ht="24.95" customHeight="1" x14ac:dyDescent="0.2">
      <c r="A27" s="93" t="s">
        <v>189</v>
      </c>
      <c r="B27" s="79" t="s">
        <v>227</v>
      </c>
      <c r="C27" s="77" t="s">
        <v>230</v>
      </c>
      <c r="D27" s="30" t="s">
        <v>13</v>
      </c>
      <c r="E27" s="81">
        <v>100.2</v>
      </c>
    </row>
    <row r="28" spans="1:5" ht="24.95" customHeight="1" x14ac:dyDescent="0.2">
      <c r="A28" s="94" t="s">
        <v>190</v>
      </c>
      <c r="B28" s="78" t="s">
        <v>228</v>
      </c>
      <c r="C28" s="77" t="s">
        <v>231</v>
      </c>
      <c r="D28" s="30" t="s">
        <v>13</v>
      </c>
      <c r="E28" s="81">
        <v>100.2</v>
      </c>
    </row>
    <row r="29" spans="1:5" ht="24.95" customHeight="1" x14ac:dyDescent="0.2">
      <c r="A29" s="93" t="s">
        <v>224</v>
      </c>
      <c r="B29" s="78" t="s">
        <v>194</v>
      </c>
      <c r="C29" s="77" t="s">
        <v>202</v>
      </c>
      <c r="D29" s="30" t="s">
        <v>13</v>
      </c>
      <c r="E29" s="81">
        <v>487.6</v>
      </c>
    </row>
    <row r="30" spans="1:5" ht="24.95" customHeight="1" x14ac:dyDescent="0.2">
      <c r="A30" s="94" t="s">
        <v>225</v>
      </c>
      <c r="B30" s="79" t="s">
        <v>195</v>
      </c>
      <c r="C30" s="77" t="s">
        <v>203</v>
      </c>
      <c r="D30" s="30" t="s">
        <v>13</v>
      </c>
      <c r="E30" s="81">
        <v>487.6</v>
      </c>
    </row>
    <row r="31" spans="1:5" ht="24.95" customHeight="1" x14ac:dyDescent="0.2">
      <c r="A31" s="92" t="s">
        <v>111</v>
      </c>
      <c r="B31" s="78"/>
      <c r="C31" s="7" t="s">
        <v>149</v>
      </c>
      <c r="D31" s="8"/>
      <c r="E31" s="27">
        <v>0</v>
      </c>
    </row>
    <row r="32" spans="1:5" ht="35.1" customHeight="1" x14ac:dyDescent="0.2">
      <c r="A32" s="94" t="s">
        <v>50</v>
      </c>
      <c r="B32" s="78" t="s">
        <v>132</v>
      </c>
      <c r="C32" s="76" t="s">
        <v>150</v>
      </c>
      <c r="D32" s="30" t="s">
        <v>8</v>
      </c>
      <c r="E32" s="29">
        <v>35</v>
      </c>
    </row>
    <row r="33" spans="1:6" ht="24.95" customHeight="1" x14ac:dyDescent="0.2">
      <c r="A33" s="93" t="s">
        <v>51</v>
      </c>
      <c r="B33" s="78" t="s">
        <v>133</v>
      </c>
      <c r="C33" s="76" t="s">
        <v>151</v>
      </c>
      <c r="D33" s="30" t="s">
        <v>152</v>
      </c>
      <c r="E33" s="29">
        <v>5</v>
      </c>
    </row>
    <row r="34" spans="1:6" ht="35.1" customHeight="1" x14ac:dyDescent="0.2">
      <c r="A34" s="94" t="s">
        <v>52</v>
      </c>
      <c r="B34" s="78" t="s">
        <v>134</v>
      </c>
      <c r="C34" s="77" t="s">
        <v>153</v>
      </c>
      <c r="D34" s="30" t="s">
        <v>9</v>
      </c>
      <c r="E34" s="29">
        <v>41</v>
      </c>
    </row>
    <row r="35" spans="1:6" ht="24.95" customHeight="1" x14ac:dyDescent="0.2">
      <c r="A35" s="93" t="s">
        <v>166</v>
      </c>
      <c r="B35" s="78" t="s">
        <v>114</v>
      </c>
      <c r="C35" s="76" t="s">
        <v>95</v>
      </c>
      <c r="D35" s="30" t="s">
        <v>42</v>
      </c>
      <c r="E35" s="29">
        <v>2107</v>
      </c>
    </row>
    <row r="36" spans="1:6" ht="35.1" customHeight="1" x14ac:dyDescent="0.2">
      <c r="A36" s="94" t="s">
        <v>167</v>
      </c>
      <c r="B36" s="78" t="s">
        <v>135</v>
      </c>
      <c r="C36" s="76" t="s">
        <v>204</v>
      </c>
      <c r="D36" s="30" t="s">
        <v>42</v>
      </c>
      <c r="E36" s="29">
        <v>1750</v>
      </c>
      <c r="F36" s="86"/>
    </row>
    <row r="37" spans="1:6" ht="24.95" customHeight="1" x14ac:dyDescent="0.2">
      <c r="A37" s="93" t="s">
        <v>168</v>
      </c>
      <c r="B37" s="78" t="s">
        <v>136</v>
      </c>
      <c r="C37" s="76" t="s">
        <v>154</v>
      </c>
      <c r="D37" s="30" t="s">
        <v>43</v>
      </c>
      <c r="E37" s="29">
        <v>19</v>
      </c>
      <c r="F37" s="86"/>
    </row>
    <row r="38" spans="1:6" ht="24.95" customHeight="1" x14ac:dyDescent="0.2">
      <c r="A38" s="94" t="s">
        <v>169</v>
      </c>
      <c r="B38" s="78" t="s">
        <v>137</v>
      </c>
      <c r="C38" s="76" t="s">
        <v>155</v>
      </c>
      <c r="D38" s="30" t="s">
        <v>42</v>
      </c>
      <c r="E38" s="29">
        <v>61</v>
      </c>
    </row>
    <row r="39" spans="1:6" ht="24.95" customHeight="1" x14ac:dyDescent="0.2">
      <c r="A39" s="93" t="s">
        <v>170</v>
      </c>
      <c r="B39" s="78" t="s">
        <v>138</v>
      </c>
      <c r="C39" s="76" t="s">
        <v>156</v>
      </c>
      <c r="D39" s="30" t="s">
        <v>43</v>
      </c>
      <c r="E39" s="29">
        <v>3</v>
      </c>
    </row>
    <row r="40" spans="1:6" ht="24.95" customHeight="1" x14ac:dyDescent="0.2">
      <c r="A40" s="94" t="s">
        <v>171</v>
      </c>
      <c r="B40" s="78" t="s">
        <v>84</v>
      </c>
      <c r="C40" s="76" t="s">
        <v>91</v>
      </c>
      <c r="D40" s="30" t="s">
        <v>42</v>
      </c>
      <c r="E40" s="29">
        <v>411</v>
      </c>
    </row>
    <row r="41" spans="1:6" ht="24.95" customHeight="1" x14ac:dyDescent="0.2">
      <c r="A41" s="93" t="s">
        <v>172</v>
      </c>
      <c r="B41" s="78" t="s">
        <v>139</v>
      </c>
      <c r="C41" s="76" t="s">
        <v>157</v>
      </c>
      <c r="D41" s="30" t="s">
        <v>43</v>
      </c>
      <c r="E41" s="29">
        <v>11</v>
      </c>
    </row>
    <row r="42" spans="1:6" ht="24.95" customHeight="1" x14ac:dyDescent="0.2">
      <c r="A42" s="94" t="s">
        <v>173</v>
      </c>
      <c r="B42" s="78" t="s">
        <v>140</v>
      </c>
      <c r="C42" s="76" t="s">
        <v>158</v>
      </c>
      <c r="D42" s="30" t="s">
        <v>43</v>
      </c>
      <c r="E42" s="29">
        <v>4</v>
      </c>
    </row>
    <row r="43" spans="1:6" ht="24.95" customHeight="1" x14ac:dyDescent="0.2">
      <c r="A43" s="93" t="s">
        <v>174</v>
      </c>
      <c r="B43" s="78" t="s">
        <v>141</v>
      </c>
      <c r="C43" s="76" t="s">
        <v>159</v>
      </c>
      <c r="D43" s="30" t="s">
        <v>42</v>
      </c>
      <c r="E43" s="29">
        <v>17</v>
      </c>
    </row>
    <row r="44" spans="1:6" ht="24.95" customHeight="1" x14ac:dyDescent="0.2">
      <c r="A44" s="94" t="s">
        <v>175</v>
      </c>
      <c r="B44" s="78" t="s">
        <v>142</v>
      </c>
      <c r="C44" s="76" t="s">
        <v>160</v>
      </c>
      <c r="D44" s="30" t="s">
        <v>42</v>
      </c>
      <c r="E44" s="29">
        <v>227</v>
      </c>
    </row>
    <row r="45" spans="1:6" ht="24.95" customHeight="1" x14ac:dyDescent="0.2">
      <c r="A45" s="93" t="s">
        <v>176</v>
      </c>
      <c r="B45" s="78" t="s">
        <v>143</v>
      </c>
      <c r="C45" s="76" t="s">
        <v>205</v>
      </c>
      <c r="D45" s="30" t="s">
        <v>43</v>
      </c>
      <c r="E45" s="29">
        <v>10</v>
      </c>
    </row>
    <row r="46" spans="1:6" ht="24.95" customHeight="1" x14ac:dyDescent="0.2">
      <c r="A46" s="94" t="s">
        <v>177</v>
      </c>
      <c r="B46" s="78" t="s">
        <v>39</v>
      </c>
      <c r="C46" s="76" t="s">
        <v>41</v>
      </c>
      <c r="D46" s="30" t="s">
        <v>9</v>
      </c>
      <c r="E46" s="29">
        <v>489</v>
      </c>
    </row>
    <row r="47" spans="1:6" ht="24.95" customHeight="1" x14ac:dyDescent="0.2">
      <c r="A47" s="93" t="s">
        <v>178</v>
      </c>
      <c r="B47" s="78" t="s">
        <v>144</v>
      </c>
      <c r="C47" s="76" t="s">
        <v>161</v>
      </c>
      <c r="D47" s="30" t="s">
        <v>9</v>
      </c>
      <c r="E47" s="29">
        <v>49</v>
      </c>
    </row>
    <row r="48" spans="1:6" ht="24.95" customHeight="1" x14ac:dyDescent="0.2">
      <c r="A48" s="94" t="s">
        <v>179</v>
      </c>
      <c r="B48" s="78" t="s">
        <v>145</v>
      </c>
      <c r="C48" s="76" t="s">
        <v>162</v>
      </c>
      <c r="D48" s="30" t="s">
        <v>9</v>
      </c>
      <c r="E48" s="29">
        <v>49</v>
      </c>
    </row>
    <row r="49" spans="1:5" ht="24.95" customHeight="1" x14ac:dyDescent="0.2">
      <c r="A49" s="93" t="s">
        <v>180</v>
      </c>
      <c r="B49" s="78" t="s">
        <v>40</v>
      </c>
      <c r="C49" s="76" t="s">
        <v>206</v>
      </c>
      <c r="D49" s="30" t="s">
        <v>9</v>
      </c>
      <c r="E49" s="29">
        <v>74</v>
      </c>
    </row>
    <row r="50" spans="1:5" ht="24.95" customHeight="1" x14ac:dyDescent="0.2">
      <c r="A50" s="92" t="s">
        <v>112</v>
      </c>
      <c r="B50" s="78"/>
      <c r="C50" s="7" t="s">
        <v>14</v>
      </c>
      <c r="D50" s="8"/>
      <c r="E50" s="27">
        <v>0</v>
      </c>
    </row>
    <row r="51" spans="1:5" ht="24.95" customHeight="1" x14ac:dyDescent="0.2">
      <c r="A51" s="93" t="s">
        <v>53</v>
      </c>
      <c r="B51" s="78" t="s">
        <v>85</v>
      </c>
      <c r="C51" s="76" t="s">
        <v>92</v>
      </c>
      <c r="D51" s="30" t="s">
        <v>8</v>
      </c>
      <c r="E51" s="29">
        <v>6413</v>
      </c>
    </row>
    <row r="52" spans="1:5" ht="35.1" customHeight="1" x14ac:dyDescent="0.2">
      <c r="A52" s="94" t="s">
        <v>54</v>
      </c>
      <c r="B52" s="78" t="s">
        <v>86</v>
      </c>
      <c r="C52" s="76" t="s">
        <v>93</v>
      </c>
      <c r="D52" s="30" t="s">
        <v>8</v>
      </c>
      <c r="E52" s="29">
        <v>562</v>
      </c>
    </row>
    <row r="53" spans="1:5" ht="35.1" customHeight="1" x14ac:dyDescent="0.2">
      <c r="A53" s="93" t="s">
        <v>55</v>
      </c>
      <c r="B53" s="78" t="s">
        <v>146</v>
      </c>
      <c r="C53" s="76" t="s">
        <v>163</v>
      </c>
      <c r="D53" s="30" t="s">
        <v>43</v>
      </c>
      <c r="E53" s="29">
        <v>1209</v>
      </c>
    </row>
    <row r="54" spans="1:5" ht="24.95" customHeight="1" x14ac:dyDescent="0.2">
      <c r="A54" s="94" t="s">
        <v>100</v>
      </c>
      <c r="B54" s="78" t="s">
        <v>147</v>
      </c>
      <c r="C54" s="76" t="s">
        <v>164</v>
      </c>
      <c r="D54" s="30" t="s">
        <v>43</v>
      </c>
      <c r="E54" s="29">
        <v>5034</v>
      </c>
    </row>
    <row r="55" spans="1:5" ht="35.1" customHeight="1" x14ac:dyDescent="0.2">
      <c r="A55" s="93" t="s">
        <v>101</v>
      </c>
      <c r="B55" s="78" t="s">
        <v>116</v>
      </c>
      <c r="C55" s="76" t="s">
        <v>97</v>
      </c>
      <c r="D55" s="30" t="s">
        <v>43</v>
      </c>
      <c r="E55" s="29">
        <v>39</v>
      </c>
    </row>
    <row r="56" spans="1:5" ht="35.1" customHeight="1" x14ac:dyDescent="0.2">
      <c r="A56" s="94" t="s">
        <v>102</v>
      </c>
      <c r="B56" s="78" t="s">
        <v>115</v>
      </c>
      <c r="C56" s="76" t="s">
        <v>96</v>
      </c>
      <c r="D56" s="30" t="s">
        <v>43</v>
      </c>
      <c r="E56" s="29">
        <v>108</v>
      </c>
    </row>
    <row r="57" spans="1:5" ht="35.1" customHeight="1" x14ac:dyDescent="0.2">
      <c r="A57" s="93" t="s">
        <v>103</v>
      </c>
      <c r="B57" s="78" t="s">
        <v>117</v>
      </c>
      <c r="C57" s="76" t="s">
        <v>98</v>
      </c>
      <c r="D57" s="30" t="s">
        <v>43</v>
      </c>
      <c r="E57" s="29">
        <v>147</v>
      </c>
    </row>
    <row r="58" spans="1:5" ht="35.1" customHeight="1" x14ac:dyDescent="0.2">
      <c r="A58" s="94" t="s">
        <v>104</v>
      </c>
      <c r="B58" s="78" t="s">
        <v>148</v>
      </c>
      <c r="C58" s="76" t="s">
        <v>165</v>
      </c>
      <c r="D58" s="30" t="s">
        <v>43</v>
      </c>
      <c r="E58" s="29">
        <v>19</v>
      </c>
    </row>
    <row r="59" spans="1:5" ht="24.95" customHeight="1" x14ac:dyDescent="0.2">
      <c r="A59" s="94" t="s">
        <v>105</v>
      </c>
      <c r="B59" s="78" t="s">
        <v>118</v>
      </c>
      <c r="C59" s="76" t="s">
        <v>99</v>
      </c>
      <c r="D59" s="30" t="s">
        <v>8</v>
      </c>
      <c r="E59" s="29">
        <v>82</v>
      </c>
    </row>
    <row r="60" spans="1:5" ht="24.95" customHeight="1" x14ac:dyDescent="0.2"/>
  </sheetData>
  <mergeCells count="8">
    <mergeCell ref="A1:E1"/>
    <mergeCell ref="A2:E2"/>
    <mergeCell ref="A3:E3"/>
    <mergeCell ref="A4:A5"/>
    <mergeCell ref="B4:B5"/>
    <mergeCell ref="C4:C5"/>
    <mergeCell ref="D4:D5"/>
    <mergeCell ref="E4:E5"/>
  </mergeCells>
  <pageMargins left="0.59055118110236227" right="0.78740157480314965" top="0.78740157480314965" bottom="0.59055118110236227" header="3.937007874015748E-2" footer="0"/>
  <pageSetup paperSize="9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8:G17"/>
  <sheetViews>
    <sheetView workbookViewId="0">
      <selection activeCell="F22" sqref="F22"/>
    </sheetView>
  </sheetViews>
  <sheetFormatPr defaultRowHeight="12.75" x14ac:dyDescent="0.2"/>
  <sheetData>
    <row r="8" spans="4:7" x14ac:dyDescent="0.2">
      <c r="D8" t="s">
        <v>182</v>
      </c>
      <c r="E8">
        <v>11.925000000000001</v>
      </c>
    </row>
    <row r="10" spans="4:7" x14ac:dyDescent="0.2">
      <c r="E10">
        <f>E8/2</f>
        <v>5.9625000000000004</v>
      </c>
    </row>
    <row r="12" spans="4:7" x14ac:dyDescent="0.2">
      <c r="E12">
        <f>E10*E10</f>
        <v>35.551406250000007</v>
      </c>
    </row>
    <row r="13" spans="4:7" x14ac:dyDescent="0.2">
      <c r="E13">
        <f>E12*2</f>
        <v>71.102812500000013</v>
      </c>
    </row>
    <row r="15" spans="4:7" x14ac:dyDescent="0.2">
      <c r="E15">
        <f>2*E8</f>
        <v>23.85</v>
      </c>
      <c r="G15">
        <f>((9+9)/(2*6))</f>
        <v>1.5</v>
      </c>
    </row>
    <row r="17" spans="5:5" x14ac:dyDescent="0.2">
      <c r="E17" s="87">
        <f>E13/E15</f>
        <v>2.9812500000000002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DMT</vt:lpstr>
      <vt:lpstr>RE</vt:lpstr>
      <vt:lpstr>O</vt:lpstr>
      <vt:lpstr>CFF</vt:lpstr>
      <vt:lpstr>QQ</vt:lpstr>
      <vt:lpstr>Plan1</vt:lpstr>
      <vt:lpstr>CFF!Area_de_impressao</vt:lpstr>
      <vt:lpstr>DMT!Area_de_impressao</vt:lpstr>
      <vt:lpstr>O!Area_de_impressao</vt:lpstr>
      <vt:lpstr>QQ!Area_de_impressao</vt:lpstr>
      <vt:lpstr>RE!Area_de_impressao</vt:lpstr>
      <vt:lpstr>DMT!Titulos_de_impressao</vt:lpstr>
      <vt:lpstr>O!Titulos_de_impressao</vt:lpstr>
      <vt:lpstr>QQ!Titulos_de_impressao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H. Costa</dc:creator>
  <cp:lastModifiedBy>Beatriz E. H. Vieira</cp:lastModifiedBy>
  <cp:lastPrinted>2024-01-30T12:55:46Z</cp:lastPrinted>
  <dcterms:created xsi:type="dcterms:W3CDTF">1998-08-20T17:21:56Z</dcterms:created>
  <dcterms:modified xsi:type="dcterms:W3CDTF">2024-01-30T13:03:31Z</dcterms:modified>
</cp:coreProperties>
</file>