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C:\Users\rlopes\Desktop\"/>
    </mc:Choice>
  </mc:AlternateContent>
  <xr:revisionPtr revIDLastSave="0" documentId="13_ncr:1_{694FC8E1-72E8-4589-8E73-27DD7081D5CE}" xr6:coauthVersionLast="47" xr6:coauthVersionMax="47" xr10:uidLastSave="{00000000-0000-0000-0000-000000000000}"/>
  <bookViews>
    <workbookView xWindow="-120" yWindow="-120" windowWidth="29040" windowHeight="15720" xr2:uid="{00000000-000D-0000-FFFF-FFFF00000000}"/>
  </bookViews>
  <sheets>
    <sheet name="LIMPEZA" sheetId="6" r:id="rId1"/>
    <sheet name="ELETRICISTA" sheetId="10" r:id="rId2"/>
    <sheet name="ZELADOR" sheetId="11" r:id="rId3"/>
    <sheet name="COPEIRA" sheetId="12" r:id="rId4"/>
    <sheet name="UNIFORMES E EPIs" sheetId="7" r:id="rId5"/>
    <sheet name="TOTAL" sheetId="13" r:id="rId6"/>
    <sheet name="MÉDIAS" sheetId="2" state="hidden" r:id="rId7"/>
    <sheet name="Plan1" sheetId="3" state="hidden" r:id="rId8"/>
  </sheets>
  <definedNames>
    <definedName name="_xlnm.Print_Area" localSheetId="0">LIMPEZA!$A$1:$F$144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3" i="6" l="1"/>
  <c r="E58" i="12"/>
  <c r="E28" i="12"/>
  <c r="E33" i="12" s="1"/>
  <c r="E48" i="12" s="1"/>
  <c r="E59" i="11"/>
  <c r="E58" i="11"/>
  <c r="E29" i="10"/>
  <c r="E29" i="11"/>
  <c r="E28" i="11"/>
  <c r="E58" i="10"/>
  <c r="E28" i="10"/>
  <c r="E58" i="6"/>
  <c r="E30" i="6"/>
  <c r="E28" i="6"/>
  <c r="E13" i="13"/>
  <c r="D62" i="7"/>
  <c r="E62" i="7" s="1"/>
  <c r="D63" i="7"/>
  <c r="E63" i="7" s="1"/>
  <c r="C54" i="12"/>
  <c r="E89" i="12"/>
  <c r="E59" i="12"/>
  <c r="E62" i="12"/>
  <c r="C80" i="12"/>
  <c r="E106" i="12"/>
  <c r="C41" i="12"/>
  <c r="D61" i="7"/>
  <c r="E61" i="7" s="1"/>
  <c r="D60" i="7"/>
  <c r="E60" i="7" s="1"/>
  <c r="D59" i="7"/>
  <c r="E59" i="7" s="1"/>
  <c r="D58" i="7"/>
  <c r="E58" i="7" s="1"/>
  <c r="D57" i="7"/>
  <c r="E57" i="7" s="1"/>
  <c r="D31" i="7"/>
  <c r="E31" i="7" s="1"/>
  <c r="D13" i="7"/>
  <c r="E13" i="7" s="1"/>
  <c r="E77" i="12" l="1"/>
  <c r="E46" i="12"/>
  <c r="E76" i="12"/>
  <c r="E53" i="12"/>
  <c r="E85" i="12"/>
  <c r="E64" i="12"/>
  <c r="E51" i="12"/>
  <c r="E50" i="12"/>
  <c r="E47" i="12"/>
  <c r="E52" i="12"/>
  <c r="E61" i="12"/>
  <c r="E49" i="12"/>
  <c r="E38" i="12"/>
  <c r="E39" i="12"/>
  <c r="E132" i="12"/>
  <c r="E64" i="7"/>
  <c r="D48" i="7"/>
  <c r="E48" i="7" s="1"/>
  <c r="D47" i="7"/>
  <c r="E47" i="7" s="1"/>
  <c r="D46" i="7"/>
  <c r="E46" i="7" s="1"/>
  <c r="D45" i="7"/>
  <c r="E45" i="7" s="1"/>
  <c r="D44" i="7"/>
  <c r="E44" i="7" s="1"/>
  <c r="D43" i="7"/>
  <c r="E43" i="7" s="1"/>
  <c r="D42" i="7"/>
  <c r="E42" i="7" s="1"/>
  <c r="D41" i="7"/>
  <c r="E41" i="7" s="1"/>
  <c r="D32" i="7"/>
  <c r="E32" i="7" s="1"/>
  <c r="D30" i="7"/>
  <c r="E30" i="7" s="1"/>
  <c r="D29" i="7"/>
  <c r="E29" i="7" s="1"/>
  <c r="D28" i="7"/>
  <c r="E28" i="7" s="1"/>
  <c r="D27" i="7"/>
  <c r="E27" i="7" s="1"/>
  <c r="E33" i="11"/>
  <c r="E106" i="11"/>
  <c r="E62" i="11"/>
  <c r="E89" i="11"/>
  <c r="C54" i="11"/>
  <c r="C80" i="11" s="1"/>
  <c r="C41" i="11"/>
  <c r="E106" i="10"/>
  <c r="E62" i="10"/>
  <c r="E59" i="10"/>
  <c r="E89" i="10"/>
  <c r="C54" i="10"/>
  <c r="C41" i="10" s="1"/>
  <c r="E62" i="6"/>
  <c r="E65" i="12" l="1"/>
  <c r="E71" i="12" s="1"/>
  <c r="E54" i="12"/>
  <c r="E70" i="12" s="1"/>
  <c r="E40" i="12"/>
  <c r="E49" i="7"/>
  <c r="E33" i="7"/>
  <c r="E51" i="11"/>
  <c r="E53" i="11"/>
  <c r="E46" i="11"/>
  <c r="E47" i="11"/>
  <c r="E48" i="11"/>
  <c r="E38" i="11"/>
  <c r="E39" i="11"/>
  <c r="E49" i="11"/>
  <c r="E50" i="11"/>
  <c r="E61" i="11"/>
  <c r="E76" i="11"/>
  <c r="E85" i="11"/>
  <c r="E77" i="11"/>
  <c r="E132" i="11"/>
  <c r="E52" i="11"/>
  <c r="E64" i="11"/>
  <c r="C80" i="10"/>
  <c r="E33" i="10"/>
  <c r="E59" i="6"/>
  <c r="E87" i="12" l="1"/>
  <c r="E79" i="12"/>
  <c r="E80" i="12"/>
  <c r="E78" i="12"/>
  <c r="E41" i="12"/>
  <c r="E42" i="12" s="1"/>
  <c r="E69" i="12" s="1"/>
  <c r="E72" i="12" s="1"/>
  <c r="E86" i="12" s="1"/>
  <c r="E65" i="11"/>
  <c r="E71" i="11" s="1"/>
  <c r="E40" i="11"/>
  <c r="E80" i="11" s="1"/>
  <c r="E54" i="11"/>
  <c r="E70" i="11" s="1"/>
  <c r="E132" i="10"/>
  <c r="E64" i="10"/>
  <c r="E52" i="10"/>
  <c r="E77" i="10"/>
  <c r="E51" i="10"/>
  <c r="E85" i="10"/>
  <c r="E76" i="10"/>
  <c r="E61" i="10"/>
  <c r="E50" i="10"/>
  <c r="E49" i="10"/>
  <c r="E39" i="10"/>
  <c r="E48" i="10"/>
  <c r="E38" i="10"/>
  <c r="E46" i="10"/>
  <c r="E53" i="10"/>
  <c r="E47" i="10"/>
  <c r="E81" i="12" l="1"/>
  <c r="E82" i="12" s="1"/>
  <c r="E88" i="12" s="1"/>
  <c r="E90" i="12" s="1"/>
  <c r="E78" i="11"/>
  <c r="E79" i="11"/>
  <c r="E81" i="11" s="1"/>
  <c r="E41" i="11"/>
  <c r="E42" i="11" s="1"/>
  <c r="E69" i="11" s="1"/>
  <c r="E72" i="11" s="1"/>
  <c r="E133" i="12"/>
  <c r="E87" i="11"/>
  <c r="E40" i="10"/>
  <c r="E54" i="10"/>
  <c r="E70" i="10" s="1"/>
  <c r="E65" i="10"/>
  <c r="E71" i="10" s="1"/>
  <c r="D18" i="7"/>
  <c r="E18" i="7" s="1"/>
  <c r="D17" i="7"/>
  <c r="E17" i="7" s="1"/>
  <c r="D16" i="7"/>
  <c r="E16" i="7" s="1"/>
  <c r="D15" i="7"/>
  <c r="E15" i="7" s="1"/>
  <c r="D14" i="7"/>
  <c r="E14" i="7" s="1"/>
  <c r="D12" i="7"/>
  <c r="E12" i="7" s="1"/>
  <c r="D11" i="7"/>
  <c r="E11" i="7" s="1"/>
  <c r="E99" i="12" l="1"/>
  <c r="E96" i="12"/>
  <c r="E97" i="12"/>
  <c r="E95" i="12"/>
  <c r="E98" i="12"/>
  <c r="E100" i="12"/>
  <c r="E82" i="11"/>
  <c r="E134" i="11" s="1"/>
  <c r="E88" i="11"/>
  <c r="E134" i="12"/>
  <c r="E133" i="11"/>
  <c r="E86" i="11"/>
  <c r="E87" i="10"/>
  <c r="E41" i="10"/>
  <c r="E42" i="10" s="1"/>
  <c r="E69" i="10" s="1"/>
  <c r="E72" i="10" s="1"/>
  <c r="E80" i="10"/>
  <c r="E78" i="10"/>
  <c r="E79" i="10"/>
  <c r="E19" i="7"/>
  <c r="E117" i="12" s="1"/>
  <c r="E136" i="12" s="1"/>
  <c r="E106" i="6"/>
  <c r="C54" i="6"/>
  <c r="E102" i="12" l="1"/>
  <c r="E110" i="12" s="1"/>
  <c r="E112" i="12" s="1"/>
  <c r="E90" i="11"/>
  <c r="E95" i="11" s="1"/>
  <c r="E81" i="10"/>
  <c r="E82" i="10" s="1"/>
  <c r="E88" i="10" s="1"/>
  <c r="E121" i="12"/>
  <c r="E123" i="12" s="1"/>
  <c r="E116" i="6"/>
  <c r="E117" i="6" s="1"/>
  <c r="E136" i="6" s="1"/>
  <c r="E116" i="11"/>
  <c r="E117" i="11" s="1"/>
  <c r="E136" i="11" s="1"/>
  <c r="E117" i="10"/>
  <c r="E136" i="10" s="1"/>
  <c r="E86" i="10"/>
  <c r="E133" i="10"/>
  <c r="C41" i="6"/>
  <c r="C80" i="6"/>
  <c r="E33" i="6"/>
  <c r="E89" i="6"/>
  <c r="E96" i="11" l="1"/>
  <c r="E100" i="11"/>
  <c r="E97" i="11"/>
  <c r="E98" i="11"/>
  <c r="E99" i="11"/>
  <c r="E135" i="12"/>
  <c r="E137" i="12" s="1"/>
  <c r="E122" i="12" s="1"/>
  <c r="E90" i="10"/>
  <c r="E95" i="10" s="1"/>
  <c r="E134" i="10"/>
  <c r="E64" i="6"/>
  <c r="E61" i="6"/>
  <c r="E38" i="6"/>
  <c r="E51" i="6"/>
  <c r="E50" i="6"/>
  <c r="E47" i="6"/>
  <c r="E46" i="6"/>
  <c r="E52" i="6"/>
  <c r="E49" i="6"/>
  <c r="E85" i="6"/>
  <c r="E76" i="6"/>
  <c r="E53" i="6"/>
  <c r="E132" i="6"/>
  <c r="E48" i="6"/>
  <c r="E39" i="6"/>
  <c r="E77" i="6"/>
  <c r="E102" i="11" l="1"/>
  <c r="E110" i="11" s="1"/>
  <c r="E112" i="11" s="1"/>
  <c r="E135" i="11" s="1"/>
  <c r="E137" i="11" s="1"/>
  <c r="E100" i="10"/>
  <c r="E97" i="10"/>
  <c r="E98" i="10"/>
  <c r="E99" i="10"/>
  <c r="E96" i="10"/>
  <c r="E125" i="12"/>
  <c r="E124" i="12"/>
  <c r="E127" i="12"/>
  <c r="E126" i="12"/>
  <c r="E40" i="6"/>
  <c r="E79" i="6" s="1"/>
  <c r="E65" i="6"/>
  <c r="E71" i="6" s="1"/>
  <c r="E54" i="6"/>
  <c r="E70" i="6" s="1"/>
  <c r="E121" i="11" l="1"/>
  <c r="E123" i="11" s="1"/>
  <c r="E102" i="10"/>
  <c r="E110" i="10" s="1"/>
  <c r="E112" i="10" s="1"/>
  <c r="E135" i="10" s="1"/>
  <c r="E137" i="10" s="1"/>
  <c r="E87" i="6"/>
  <c r="E80" i="6"/>
  <c r="E138" i="12"/>
  <c r="E139" i="12" s="1"/>
  <c r="E142" i="12" s="1"/>
  <c r="E144" i="12" s="1"/>
  <c r="E78" i="6"/>
  <c r="E41" i="6"/>
  <c r="E42" i="6" s="1"/>
  <c r="E69" i="6" s="1"/>
  <c r="E72" i="6" s="1"/>
  <c r="E133" i="6" s="1"/>
  <c r="E81" i="6"/>
  <c r="E82" i="6" s="1"/>
  <c r="E88" i="6" s="1"/>
  <c r="E122" i="11" l="1"/>
  <c r="E125" i="11" s="1"/>
  <c r="E121" i="10"/>
  <c r="E123" i="10" s="1"/>
  <c r="E127" i="11"/>
  <c r="E124" i="11"/>
  <c r="E86" i="6"/>
  <c r="E90" i="6" s="1"/>
  <c r="E134" i="6"/>
  <c r="E126" i="11" l="1"/>
  <c r="E122" i="10"/>
  <c r="E125" i="10" s="1"/>
  <c r="E138" i="11"/>
  <c r="E139" i="11" s="1"/>
  <c r="E142" i="11" s="1"/>
  <c r="E144" i="11" s="1"/>
  <c r="E100" i="6"/>
  <c r="E95" i="6"/>
  <c r="E99" i="6"/>
  <c r="E98" i="6"/>
  <c r="E97" i="6"/>
  <c r="E96" i="6"/>
  <c r="E127" i="10" l="1"/>
  <c r="E138" i="10" s="1"/>
  <c r="E139" i="10" s="1"/>
  <c r="E142" i="10" s="1"/>
  <c r="E144" i="10" s="1"/>
  <c r="E126" i="10"/>
  <c r="E124" i="10"/>
  <c r="E102" i="6"/>
  <c r="E110" i="6" s="1"/>
  <c r="E112" i="6" s="1"/>
  <c r="E135" i="6" s="1"/>
  <c r="E137" i="6" s="1"/>
  <c r="E121" i="6" l="1"/>
  <c r="E122" i="6" l="1"/>
  <c r="E126" i="6" s="1"/>
  <c r="E123" i="6"/>
  <c r="E127" i="6" l="1"/>
  <c r="E124" i="6"/>
  <c r="E125" i="6"/>
  <c r="E138" i="6" l="1"/>
  <c r="E139" i="6" s="1"/>
  <c r="E142" i="6" s="1"/>
  <c r="E144" i="6" s="1"/>
</calcChain>
</file>

<file path=xl/sharedStrings.xml><?xml version="1.0" encoding="utf-8"?>
<sst xmlns="http://schemas.openxmlformats.org/spreadsheetml/2006/main" count="1117" uniqueCount="212">
  <si>
    <t>ITEM</t>
  </si>
  <si>
    <t>DESCRIÇÃO</t>
  </si>
  <si>
    <t>CÓDIGO</t>
  </si>
  <si>
    <t>M2CONFECÇÃO DE ADESIVO BRILHO - CONFECÇÃO DE ADESIVO BRILHO COM PRETEÇÃO DE VERNIZ, IMPRESSÃO DIGITAL 4X0, 14440 dpi, 0,10 mm DE ESPRESSURA EM VÁRIOS FORMATOS</t>
  </si>
  <si>
    <t>UN - BANNER DUPLA FACE EM LONA B.O IMPRESSÃO DIGITAL 440GR/M2, 14440DPI,1,20X0,90M COM ACABAMENTO</t>
  </si>
  <si>
    <t>M2 - PLACA DE SINALIZAÇÃO INTERNA - CONFECÇÃO DE PLACA DE SINALIZAÇÃO DE PLACA INTERNA EM PS 2MM, IMPRESSÃO DIRETO NA CHAPA, MEDIDAS - DIVERSAS COM ACABAMENTOS EM CORTES RETOS</t>
  </si>
  <si>
    <t>M2 - PLOTAGEM EM VEÍCULOS - SERVIÇO DE PLOTAGEM EM VEÍCULOS - ADESIVO 0, 08 MM, COLA A BASE DE SOLVENTE, COM IMPRESSÃO UV, COM APLICAÇÃO, GARANTIA DE 18 MESES.</t>
  </si>
  <si>
    <t>UN - BANNER LONA, IMPRESSÃO DIGITAL 440GR/M2, BANNER LONA, IMPRESSÃO DIGITAL 440GR/M2, 1440DPI,  1,50X1,00M COM ACABAMENTO DE BASTÃO E ILHÓS A CADA 25 CM.</t>
  </si>
  <si>
    <t>UN - CONFECÇÃO DE FAIXA EM LONA - CONFECÇÃO DE FAIXA EM LONA, IMPRESSÃO DIGITAL 440GR/M2, 1440 DPI, 3,00X1,00 M COM ACABAMENTO DE BASTÃO OU ILHOS A CADA 25 CM.</t>
  </si>
  <si>
    <t>M2 - MT PELICULA DE CONTROLE SOLAR - MT PELICULA DE CONTROLE SOLAR PARA VEÍCULOS COM 50% DE VISIBILIDADE COM INSTALAÇÃO.</t>
  </si>
  <si>
    <t>UN - CAVALETE DE OBRAS - CONFECÇÕES DE CAVALETE DE OBRAS EM ESTRUTURA DE FERRO GALVANIZADO 15X15, CHAPA DE AÇO 20 COM MEDIDA DE 1,20 X1,00 DOS DOIS LADOS, COM ADESIVO BRILHO, IMPRESSÃO DIGITAL 4X4, 1440 DPI, 0,08 MM, COM ADESIVO REFLETIVO NA ESCRITA, ATENÇÃO NA COR BRANCA, ADESIVO TRANSPARENTE DE PROTEÇÃO NA COR BRANCA, ADESIVO TRANSPARENTE DE PROTEÇÃO TOTAL NA ESPRESSURA DE 0,10MM.</t>
  </si>
  <si>
    <t>UN - BONECO EM CORTE ROUTER  - FORMATO DE UMA PESSOA PARA SINALIZAÇÃO NA MEDIDA DE 1,80X0, 90M EM ESTRUTURA DE FERRO GALVANIZADO 15X15, CHAPA DE AÇO 20 COM 2 LADOS, COM ADESIVO BRILHO IMPRESSÃO DIGITAL 4X4, 1.4440DPI, 0,080MM. COM ADESIVO REFLETIVO NAS ESCRITAS NA COR BRANCA, ADESIVO TRANSPARENTE DE PROTEÇÃO TOTAL NA ESPESSURA DE 0,10MM.</t>
  </si>
  <si>
    <t>M2 - PELICULA DE CONTROLE SOLAR - PELICULA DE CONTROLE SOLAR COM 50% DE VISIBILIDADE COM INSTALAÇÃO</t>
  </si>
  <si>
    <t>PELZ SERIART</t>
  </si>
  <si>
    <t>QUANT.</t>
  </si>
  <si>
    <t>M²</t>
  </si>
  <si>
    <t>UN</t>
  </si>
  <si>
    <t>CÓPIA&amp;CIA</t>
  </si>
  <si>
    <t xml:space="preserve">PRESS </t>
  </si>
  <si>
    <t>BIRÔERRE</t>
  </si>
  <si>
    <t>MP. COMUM.</t>
  </si>
  <si>
    <t>IN SCREEN</t>
  </si>
  <si>
    <t>MEGA PLOTTER</t>
  </si>
  <si>
    <t>VALOR TOTAL</t>
  </si>
  <si>
    <t>MORAES</t>
  </si>
  <si>
    <t>VALOR MÉDIO</t>
  </si>
  <si>
    <t>MW AUTO CENTER</t>
  </si>
  <si>
    <t xml:space="preserve">VALOR MÉDIO </t>
  </si>
  <si>
    <t>M²- IMRESSÃO EM BANNER 4 CORES</t>
  </si>
  <si>
    <t>OBS: FORAM USADOS COMO PARÂMETRO, OS ORÇAMENTOS DE TODAS AS EMPRESAS.</t>
  </si>
  <si>
    <t>Incidência do FGTS sobre o Aviso Prévio Indenizado</t>
  </si>
  <si>
    <t>Incidência dos encargos do submódulo 2.2 sobre o Aviso Prévio Trabalhado</t>
  </si>
  <si>
    <t>Módulo 5 - Insumos Diversos</t>
  </si>
  <si>
    <t>Planilha conforme Anexo VII-D da IN 05/2017</t>
  </si>
  <si>
    <r>
      <rPr>
        <b/>
        <sz val="12"/>
        <rFont val="Times New Roman"/>
        <family val="1"/>
      </rPr>
      <t>Discriminação dos Serviços (dados referentes à contratação)</t>
    </r>
  </si>
  <si>
    <r>
      <rPr>
        <sz val="12"/>
        <rFont val="Times New Roman"/>
        <family val="1"/>
      </rPr>
      <t>A</t>
    </r>
  </si>
  <si>
    <r>
      <rPr>
        <sz val="12"/>
        <rFont val="Times New Roman"/>
        <family val="1"/>
      </rPr>
      <t>Data da apresentação da proposta (dia/mês/ano)</t>
    </r>
  </si>
  <si>
    <r>
      <rPr>
        <sz val="12"/>
        <rFont val="Times New Roman"/>
        <family val="1"/>
      </rPr>
      <t>B</t>
    </r>
  </si>
  <si>
    <r>
      <rPr>
        <sz val="12"/>
        <rFont val="Times New Roman"/>
        <family val="1"/>
      </rPr>
      <t>Município/UF</t>
    </r>
  </si>
  <si>
    <r>
      <rPr>
        <sz val="12"/>
        <rFont val="Times New Roman"/>
        <family val="1"/>
      </rPr>
      <t>C</t>
    </r>
  </si>
  <si>
    <r>
      <rPr>
        <sz val="12"/>
        <rFont val="Times New Roman"/>
        <family val="1"/>
      </rPr>
      <t>Ano Acordo, Convenção ou Sentença Normativa em Dissídio Coletivo</t>
    </r>
  </si>
  <si>
    <r>
      <rPr>
        <sz val="12"/>
        <rFont val="Times New Roman"/>
        <family val="1"/>
      </rPr>
      <t>D</t>
    </r>
  </si>
  <si>
    <r>
      <rPr>
        <sz val="12"/>
        <rFont val="Times New Roman"/>
        <family val="1"/>
      </rPr>
      <t>Data de registro no M.T.E</t>
    </r>
  </si>
  <si>
    <r>
      <rPr>
        <sz val="12"/>
        <rFont val="Times New Roman"/>
        <family val="1"/>
      </rPr>
      <t>E</t>
    </r>
  </si>
  <si>
    <r>
      <rPr>
        <sz val="12"/>
        <rFont val="Times New Roman"/>
        <family val="1"/>
      </rPr>
      <t>Nº de meses de execução contratual</t>
    </r>
  </si>
  <si>
    <r>
      <rPr>
        <sz val="12"/>
        <rFont val="Times New Roman"/>
        <family val="1"/>
      </rPr>
      <t>12 meses</t>
    </r>
  </si>
  <si>
    <r>
      <rPr>
        <b/>
        <sz val="12"/>
        <rFont val="Times New Roman"/>
        <family val="1"/>
      </rPr>
      <t>Identificação do Serviço</t>
    </r>
  </si>
  <si>
    <r>
      <rPr>
        <b/>
        <sz val="12"/>
        <rFont val="Times New Roman"/>
        <family val="1"/>
      </rPr>
      <t>Dados complementares para composição dos custos referentes à mão de obra</t>
    </r>
  </si>
  <si>
    <r>
      <rPr>
        <sz val="12"/>
        <rFont val="Times New Roman"/>
        <family val="1"/>
      </rPr>
      <t>Salário Normativo da Categoria Profissional</t>
    </r>
  </si>
  <si>
    <r>
      <rPr>
        <sz val="12"/>
        <rFont val="Times New Roman"/>
        <family val="1"/>
      </rPr>
      <t>Categoria profissional (vinculada à execução contratual)</t>
    </r>
  </si>
  <si>
    <r>
      <rPr>
        <sz val="12"/>
        <rFont val="Times New Roman"/>
        <family val="1"/>
      </rPr>
      <t>Salário mínimo vigente</t>
    </r>
  </si>
  <si>
    <r>
      <rPr>
        <b/>
        <sz val="12"/>
        <rFont val="Times New Roman"/>
        <family val="1"/>
      </rPr>
      <t>Módulo 1 - Composição da Remuneração</t>
    </r>
  </si>
  <si>
    <r>
      <rPr>
        <b/>
        <sz val="12"/>
        <rFont val="Times New Roman"/>
        <family val="1"/>
      </rPr>
      <t>Composição da Remuneração</t>
    </r>
  </si>
  <si>
    <r>
      <rPr>
        <b/>
        <sz val="12"/>
        <rFont val="Times New Roman"/>
        <family val="1"/>
      </rPr>
      <t>Valor (R$)</t>
    </r>
  </si>
  <si>
    <r>
      <rPr>
        <sz val="12"/>
        <rFont val="Times New Roman"/>
        <family val="1"/>
      </rPr>
      <t>Salário-Base</t>
    </r>
  </si>
  <si>
    <r>
      <rPr>
        <sz val="12"/>
        <rFont val="Times New Roman"/>
        <family val="1"/>
      </rPr>
      <t>Adicional de Insalubridade (20%)</t>
    </r>
  </si>
  <si>
    <r>
      <rPr>
        <sz val="12"/>
        <rFont val="Times New Roman"/>
        <family val="1"/>
      </rPr>
      <t>Adicional de Hora Noturna Reduzida</t>
    </r>
  </si>
  <si>
    <r>
      <rPr>
        <b/>
        <sz val="12"/>
        <rFont val="Times New Roman"/>
        <family val="1"/>
      </rPr>
      <t>Total</t>
    </r>
  </si>
  <si>
    <r>
      <rPr>
        <b/>
        <sz val="12"/>
        <rFont val="Times New Roman"/>
        <family val="1"/>
      </rPr>
      <t>MÓDULO 02: ENCARGOS E BENEFÍCIOS ANUAIS, MENSAIS E DIÁRIOS</t>
    </r>
  </si>
  <si>
    <r>
      <rPr>
        <b/>
        <sz val="12"/>
        <rFont val="Times New Roman"/>
        <family val="1"/>
      </rPr>
      <t>Submódulo 2.1 - 13º (décimo terceiro) Salário e Adicional de Férias</t>
    </r>
  </si>
  <si>
    <r>
      <rPr>
        <b/>
        <sz val="12"/>
        <rFont val="Times New Roman"/>
        <family val="1"/>
      </rPr>
      <t>2.1</t>
    </r>
  </si>
  <si>
    <r>
      <rPr>
        <b/>
        <sz val="12"/>
        <rFont val="Times New Roman"/>
        <family val="1"/>
      </rPr>
      <t>13º (décimo terceiro) Salário e Adicional de Férias</t>
    </r>
  </si>
  <si>
    <r>
      <rPr>
        <sz val="12"/>
        <rFont val="Times New Roman"/>
        <family val="1"/>
      </rPr>
      <t>13º (décimo terceiro) Salário</t>
    </r>
  </si>
  <si>
    <r>
      <rPr>
        <sz val="12"/>
        <rFont val="Times New Roman"/>
        <family val="1"/>
      </rPr>
      <t>Adicional de Férias</t>
    </r>
  </si>
  <si>
    <r>
      <rPr>
        <sz val="12"/>
        <rFont val="Times New Roman"/>
        <family val="1"/>
      </rPr>
      <t>Subtotal</t>
    </r>
  </si>
  <si>
    <r>
      <rPr>
        <sz val="12"/>
        <rFont val="Times New Roman"/>
        <family val="1"/>
      </rPr>
      <t>Incidência 2.2</t>
    </r>
  </si>
  <si>
    <r>
      <rPr>
        <b/>
        <sz val="12"/>
        <rFont val="Times New Roman"/>
        <family val="1"/>
      </rPr>
      <t>Submódulo 2.2 - Encargos Previdenciários (GPS), Fundo de Garantia por Tempo de Serviço (FGTS) e outras contribuições.</t>
    </r>
  </si>
  <si>
    <r>
      <rPr>
        <b/>
        <sz val="12"/>
        <rFont val="Times New Roman"/>
        <family val="1"/>
      </rPr>
      <t>2.2</t>
    </r>
  </si>
  <si>
    <r>
      <rPr>
        <b/>
        <sz val="12"/>
        <rFont val="Times New Roman"/>
        <family val="1"/>
      </rPr>
      <t>GPS, FGTS e outras contribuições</t>
    </r>
  </si>
  <si>
    <r>
      <rPr>
        <b/>
        <sz val="12"/>
        <rFont val="Times New Roman"/>
        <family val="1"/>
      </rPr>
      <t>Percentual (%)</t>
    </r>
  </si>
  <si>
    <r>
      <rPr>
        <sz val="12"/>
        <rFont val="Times New Roman"/>
        <family val="1"/>
      </rPr>
      <t>Salário Educação</t>
    </r>
  </si>
  <si>
    <r>
      <rPr>
        <sz val="12"/>
        <rFont val="Times New Roman"/>
        <family val="1"/>
      </rPr>
      <t>SAT (RAT x FAP)</t>
    </r>
  </si>
  <si>
    <r>
      <rPr>
        <sz val="12"/>
        <rFont val="Times New Roman"/>
        <family val="1"/>
      </rPr>
      <t>SESC ou SESI</t>
    </r>
  </si>
  <si>
    <r>
      <rPr>
        <sz val="12"/>
        <rFont val="Times New Roman"/>
        <family val="1"/>
      </rPr>
      <t>SENAI - SENAC</t>
    </r>
  </si>
  <si>
    <r>
      <rPr>
        <sz val="12"/>
        <rFont val="Times New Roman"/>
        <family val="1"/>
      </rPr>
      <t>F</t>
    </r>
  </si>
  <si>
    <r>
      <rPr>
        <sz val="12"/>
        <rFont val="Times New Roman"/>
        <family val="1"/>
      </rPr>
      <t>SEBRAE</t>
    </r>
  </si>
  <si>
    <r>
      <rPr>
        <sz val="12"/>
        <rFont val="Times New Roman"/>
        <family val="1"/>
      </rPr>
      <t>G</t>
    </r>
  </si>
  <si>
    <r>
      <rPr>
        <sz val="12"/>
        <rFont val="Times New Roman"/>
        <family val="1"/>
      </rPr>
      <t>INCRA</t>
    </r>
  </si>
  <si>
    <r>
      <rPr>
        <sz val="12"/>
        <rFont val="Times New Roman"/>
        <family val="1"/>
      </rPr>
      <t>H</t>
    </r>
  </si>
  <si>
    <r>
      <rPr>
        <sz val="12"/>
        <rFont val="Times New Roman"/>
        <family val="1"/>
      </rPr>
      <t>FGTS</t>
    </r>
  </si>
  <si>
    <r>
      <rPr>
        <b/>
        <sz val="12"/>
        <rFont val="Times New Roman"/>
        <family val="1"/>
      </rPr>
      <t>2.3</t>
    </r>
  </si>
  <si>
    <r>
      <rPr>
        <b/>
        <sz val="12"/>
        <rFont val="Times New Roman"/>
        <family val="1"/>
      </rPr>
      <t>Benefícios Mensais e Diários</t>
    </r>
  </si>
  <si>
    <t>Transporte (2xVTx15,21 - (6% x SB)</t>
  </si>
  <si>
    <r>
      <rPr>
        <sz val="12"/>
        <rFont val="Times New Roman"/>
        <family val="1"/>
      </rPr>
      <t>Outros</t>
    </r>
  </si>
  <si>
    <r>
      <rPr>
        <b/>
        <sz val="12"/>
        <rFont val="Times New Roman"/>
        <family val="1"/>
      </rPr>
      <t>Quadro-Resumo do Módulo 2 - Encargos e Benefícios anuais, mensais e diários</t>
    </r>
  </si>
  <si>
    <r>
      <rPr>
        <b/>
        <sz val="12"/>
        <rFont val="Times New Roman"/>
        <family val="1"/>
      </rPr>
      <t>Encargos e Benefícios Anuais, Mensais e Diários</t>
    </r>
  </si>
  <si>
    <r>
      <rPr>
        <sz val="12"/>
        <rFont val="Times New Roman"/>
        <family val="1"/>
      </rPr>
      <t>2.1</t>
    </r>
  </si>
  <si>
    <r>
      <rPr>
        <sz val="12"/>
        <rFont val="Times New Roman"/>
        <family val="1"/>
      </rPr>
      <t>13º (décimo terceiro) Salário, Adicional de Férias</t>
    </r>
  </si>
  <si>
    <r>
      <rPr>
        <sz val="12"/>
        <rFont val="Times New Roman"/>
        <family val="1"/>
      </rPr>
      <t>2.2</t>
    </r>
  </si>
  <si>
    <r>
      <rPr>
        <sz val="12"/>
        <rFont val="Times New Roman"/>
        <family val="1"/>
      </rPr>
      <t>GPS, FGTS e outras contribuições</t>
    </r>
  </si>
  <si>
    <r>
      <rPr>
        <sz val="12"/>
        <rFont val="Times New Roman"/>
        <family val="1"/>
      </rPr>
      <t>2.3</t>
    </r>
  </si>
  <si>
    <r>
      <rPr>
        <sz val="12"/>
        <rFont val="Times New Roman"/>
        <family val="1"/>
      </rPr>
      <t>Benefícios Mensais e Diários</t>
    </r>
  </si>
  <si>
    <r>
      <rPr>
        <b/>
        <sz val="12"/>
        <rFont val="Times New Roman"/>
        <family val="1"/>
      </rPr>
      <t>Provisão para Rescisão</t>
    </r>
  </si>
  <si>
    <r>
      <rPr>
        <b/>
        <sz val="12"/>
        <rFont val="Times New Roman"/>
        <family val="1"/>
      </rPr>
      <t>%</t>
    </r>
  </si>
  <si>
    <r>
      <rPr>
        <sz val="12"/>
        <rFont val="Times New Roman"/>
        <family val="1"/>
      </rPr>
      <t>Aviso Prévio Indenizado</t>
    </r>
  </si>
  <si>
    <r>
      <rPr>
        <sz val="12"/>
        <rFont val="Times New Roman"/>
        <family val="1"/>
      </rPr>
      <t>Aviso Prévio Trabalhado</t>
    </r>
  </si>
  <si>
    <r>
      <rPr>
        <sz val="12"/>
        <rFont val="Times New Roman"/>
        <family val="1"/>
      </rPr>
      <t>Multa do FGTS e contribuição social sobre o Aviso Prévio Trabalhado</t>
    </r>
  </si>
  <si>
    <r>
      <t xml:space="preserve">Base de Cálculo do Custo do Substituto - BCCS = Módulos 1 + 2 + Férias - (V. Transporte e V. Alimentação) + 3                                                                                                                                                                          </t>
    </r>
    <r>
      <rPr>
        <b/>
        <i/>
        <sz val="9"/>
        <rFont val="Times New Roman"/>
        <family val="1"/>
      </rPr>
      <t>(CONFORME EDITAL )</t>
    </r>
  </si>
  <si>
    <r>
      <rPr>
        <sz val="12"/>
        <rFont val="Times New Roman"/>
        <family val="1"/>
      </rPr>
      <t>Módulo 1 - Remuneração</t>
    </r>
  </si>
  <si>
    <r>
      <rPr>
        <sz val="12"/>
        <rFont val="Times New Roman"/>
        <family val="1"/>
      </rPr>
      <t xml:space="preserve">Módulo 2 - Encargos e Benefícios Anuais,
</t>
    </r>
    <r>
      <rPr>
        <sz val="12"/>
        <rFont val="Times New Roman"/>
        <family val="1"/>
      </rPr>
      <t>Mensais e Diários</t>
    </r>
  </si>
  <si>
    <r>
      <rPr>
        <sz val="12"/>
        <rFont val="Times New Roman"/>
        <family val="1"/>
      </rPr>
      <t>Acréscimo das Férias com incidência do 2.2</t>
    </r>
  </si>
  <si>
    <r>
      <rPr>
        <sz val="12"/>
        <rFont val="Times New Roman"/>
        <family val="1"/>
      </rPr>
      <t>Módulo 3 - Provisão para Rescisão</t>
    </r>
  </si>
  <si>
    <r>
      <rPr>
        <sz val="12"/>
        <rFont val="Times New Roman"/>
        <family val="1"/>
      </rPr>
      <t>Descontos do Vale Transporte e do Vale Alimentação</t>
    </r>
  </si>
  <si>
    <r>
      <rPr>
        <b/>
        <sz val="12"/>
        <rFont val="Times New Roman"/>
        <family val="1"/>
      </rPr>
      <t>BCCS</t>
    </r>
  </si>
  <si>
    <t>MÓDULO 4    CUSTO DE REPOSIÇÃO DO PROFISSIONAL AUSENTE</t>
  </si>
  <si>
    <r>
      <rPr>
        <b/>
        <sz val="12"/>
        <rFont val="Times New Roman"/>
        <family val="1"/>
      </rPr>
      <t>Submódulo 4.1 - Ausências Legais</t>
    </r>
  </si>
  <si>
    <r>
      <rPr>
        <b/>
        <sz val="12"/>
        <rFont val="Times New Roman"/>
        <family val="1"/>
      </rPr>
      <t>4.1</t>
    </r>
  </si>
  <si>
    <r>
      <rPr>
        <b/>
        <sz val="12"/>
        <rFont val="Times New Roman"/>
        <family val="1"/>
      </rPr>
      <t>Ausências Legais</t>
    </r>
  </si>
  <si>
    <r>
      <rPr>
        <sz val="12"/>
        <rFont val="Times New Roman"/>
        <family val="1"/>
      </rPr>
      <t>Férias</t>
    </r>
  </si>
  <si>
    <r>
      <rPr>
        <sz val="12"/>
        <rFont val="Times New Roman"/>
        <family val="1"/>
      </rPr>
      <t>Auxílio-doença</t>
    </r>
  </si>
  <si>
    <r>
      <rPr>
        <sz val="12"/>
        <rFont val="Times New Roman"/>
        <family val="1"/>
      </rPr>
      <t>Licença-Paternidade</t>
    </r>
  </si>
  <si>
    <r>
      <rPr>
        <sz val="12"/>
        <rFont val="Times New Roman"/>
        <family val="1"/>
      </rPr>
      <t>Ausência por acidente de trabalho</t>
    </r>
  </si>
  <si>
    <r>
      <rPr>
        <sz val="12"/>
        <rFont val="Times New Roman"/>
        <family val="1"/>
      </rPr>
      <t>Faltas legais</t>
    </r>
  </si>
  <si>
    <r>
      <rPr>
        <sz val="12"/>
        <rFont val="Times New Roman"/>
        <family val="1"/>
      </rPr>
      <t>Afastamento Maternidade</t>
    </r>
  </si>
  <si>
    <r>
      <rPr>
        <b/>
        <sz val="12"/>
        <rFont val="Times New Roman"/>
        <family val="1"/>
      </rPr>
      <t>Submódulo 4.2 - Intrajornada</t>
    </r>
  </si>
  <si>
    <r>
      <rPr>
        <b/>
        <sz val="12"/>
        <rFont val="Times New Roman"/>
        <family val="1"/>
      </rPr>
      <t>4.2</t>
    </r>
  </si>
  <si>
    <r>
      <rPr>
        <sz val="12"/>
        <rFont val="Times New Roman"/>
        <family val="1"/>
      </rPr>
      <t>Intrajornada</t>
    </r>
  </si>
  <si>
    <r>
      <rPr>
        <sz val="12"/>
        <rFont val="Times New Roman"/>
        <family val="1"/>
      </rPr>
      <t>Intervalo para repouso ou alimentação</t>
    </r>
  </si>
  <si>
    <r>
      <rPr>
        <b/>
        <sz val="12"/>
        <rFont val="Times New Roman"/>
        <family val="1"/>
      </rPr>
      <t>Quadro-Resumo do Módulo 4 - Custo de Reposição do Profissional Ausente</t>
    </r>
  </si>
  <si>
    <r>
      <rPr>
        <b/>
        <sz val="12"/>
        <rFont val="Times New Roman"/>
        <family val="1"/>
      </rPr>
      <t>Custo de Reposição do Profissional Ausente</t>
    </r>
  </si>
  <si>
    <r>
      <rPr>
        <sz val="12"/>
        <rFont val="Times New Roman"/>
        <family val="1"/>
      </rPr>
      <t>4.1</t>
    </r>
  </si>
  <si>
    <r>
      <rPr>
        <sz val="12"/>
        <rFont val="Times New Roman"/>
        <family val="1"/>
      </rPr>
      <t>Ausências Legais</t>
    </r>
  </si>
  <si>
    <r>
      <rPr>
        <sz val="12"/>
        <rFont val="Times New Roman"/>
        <family val="1"/>
      </rPr>
      <t>4.2</t>
    </r>
  </si>
  <si>
    <r>
      <rPr>
        <b/>
        <sz val="12"/>
        <rFont val="Times New Roman"/>
        <family val="1"/>
      </rPr>
      <t>Insumos Diversos</t>
    </r>
  </si>
  <si>
    <r>
      <rPr>
        <b/>
        <sz val="12"/>
        <rFont val="Times New Roman"/>
        <family val="1"/>
      </rPr>
      <t>Módulo 6 - Custos Indiretos, Tributos e Lucro</t>
    </r>
  </si>
  <si>
    <r>
      <rPr>
        <b/>
        <sz val="12"/>
        <rFont val="Times New Roman"/>
        <family val="1"/>
      </rPr>
      <t>Custos Indiretos, Tributos e Lucro</t>
    </r>
  </si>
  <si>
    <r>
      <rPr>
        <sz val="12"/>
        <rFont val="Times New Roman"/>
        <family val="1"/>
      </rPr>
      <t>Custos Indiretos</t>
    </r>
  </si>
  <si>
    <r>
      <rPr>
        <sz val="12"/>
        <rFont val="Times New Roman"/>
        <family val="1"/>
      </rPr>
      <t>Lucro</t>
    </r>
  </si>
  <si>
    <r>
      <rPr>
        <sz val="12"/>
        <rFont val="Times New Roman"/>
        <family val="1"/>
      </rPr>
      <t>Tributos - Simples Nacional</t>
    </r>
  </si>
  <si>
    <r>
      <rPr>
        <b/>
        <sz val="12"/>
        <rFont val="Times New Roman"/>
        <family val="1"/>
      </rPr>
      <t>2. QUADRO-RESUMO DO CUSTO POR EMPREGADO</t>
    </r>
  </si>
  <si>
    <r>
      <rPr>
        <b/>
        <sz val="12"/>
        <rFont val="Times New Roman"/>
        <family val="1"/>
      </rPr>
      <t>Mão de obra vinculada à execução contratual (valor por empregado)</t>
    </r>
  </si>
  <si>
    <r>
      <rPr>
        <sz val="12"/>
        <rFont val="Times New Roman"/>
        <family val="1"/>
      </rPr>
      <t>Módulo 1 - Composição da Remuneração</t>
    </r>
  </si>
  <si>
    <r>
      <rPr>
        <sz val="12"/>
        <rFont val="Times New Roman"/>
        <family val="1"/>
      </rPr>
      <t>Módulo 2 - Encargos e Benefícios Anuais, Mensais e Diários</t>
    </r>
  </si>
  <si>
    <r>
      <rPr>
        <sz val="12"/>
        <rFont val="Times New Roman"/>
        <family val="1"/>
      </rPr>
      <t>Módulo 4 - Custo de Reposição do Profissional Ausente</t>
    </r>
  </si>
  <si>
    <r>
      <rPr>
        <b/>
        <sz val="12"/>
        <rFont val="Times New Roman"/>
        <family val="1"/>
      </rPr>
      <t>Valor Total por Empregado</t>
    </r>
  </si>
  <si>
    <r>
      <rPr>
        <b/>
        <sz val="12"/>
        <rFont val="Times New Roman"/>
        <family val="1"/>
      </rPr>
      <t>Quantidade</t>
    </r>
  </si>
  <si>
    <r>
      <rPr>
        <sz val="12"/>
        <rFont val="Times New Roman"/>
        <family val="1"/>
      </rPr>
      <t>Valor total mensal</t>
    </r>
  </si>
  <si>
    <r>
      <rPr>
        <b/>
        <sz val="12"/>
        <rFont val="Times New Roman"/>
        <family val="1"/>
      </rPr>
      <t>Quantidade de meses</t>
    </r>
  </si>
  <si>
    <r>
      <rPr>
        <sz val="12"/>
        <rFont val="Times New Roman"/>
        <family val="1"/>
      </rPr>
      <t>Valor total global</t>
    </r>
  </si>
  <si>
    <t>PLANILHA DE CUSTOS E FORMAÇÃO DE PREÇO</t>
  </si>
  <si>
    <t>D</t>
  </si>
  <si>
    <t>E</t>
  </si>
  <si>
    <t>INSS</t>
  </si>
  <si>
    <t xml:space="preserve">QUANTITATIVO DE EPIS PARA CARGOS TERCEIRIZADOS </t>
  </si>
  <si>
    <t xml:space="preserve">EQUIPAMENTO </t>
  </si>
  <si>
    <t xml:space="preserve">VALOR UNITÁRIO </t>
  </si>
  <si>
    <t xml:space="preserve">QUANTIDADE ANUAL </t>
  </si>
  <si>
    <t xml:space="preserve">VALOR TOTAL ANUAL </t>
  </si>
  <si>
    <t>VALOR TOTAL MENSAL</t>
  </si>
  <si>
    <t>Uniformes (fardamento),  EPI´s e Materiais</t>
  </si>
  <si>
    <t>-</t>
  </si>
  <si>
    <t>Multa do FGTS e contribuição social sobre o
Aviso Prévio Indenizado</t>
  </si>
  <si>
    <t>Asseio, Conservação e Serviços Terceirizados</t>
  </si>
  <si>
    <t>F</t>
  </si>
  <si>
    <t>G</t>
  </si>
  <si>
    <t>TOTAL</t>
  </si>
  <si>
    <t>Módulo 6 - Custos Indiretos, Tributos e Lucro</t>
  </si>
  <si>
    <t>Subtotal (A + B + C+ D + E)</t>
  </si>
  <si>
    <t>PIS</t>
  </si>
  <si>
    <t xml:space="preserve">C.1. </t>
  </si>
  <si>
    <t xml:space="preserve"> COFINS</t>
  </si>
  <si>
    <t>C.2.</t>
  </si>
  <si>
    <t xml:space="preserve">C.3. </t>
  </si>
  <si>
    <t>ISS</t>
  </si>
  <si>
    <t>Submódulo 2.3 - Benefícios Mensais e Diários.</t>
  </si>
  <si>
    <t>MÓDULO 3    PROVISÃO PARA RESCISÃO (95% Trabalhado / 5% indenizado)</t>
  </si>
  <si>
    <t>MÓDULO 5 - INSUMOS DIVERSOS</t>
  </si>
  <si>
    <t>Cesta Básica (Cláusula 12° da CCT)</t>
  </si>
  <si>
    <t>Vale Alimentação (Cláusula 13ª da CCT)</t>
  </si>
  <si>
    <t>Seguro de Vida (Cláusula 15° da CCT)</t>
  </si>
  <si>
    <t>Benefício de assistência ao trabalhador (Cláusula 17º da CCT)</t>
  </si>
  <si>
    <t>Assiduidade (7%) (Cláusula 11º da CCT)</t>
  </si>
  <si>
    <t>Contribuição Assistencial Patronal Negocial - (Cláusula 49° CCT)</t>
  </si>
  <si>
    <t>ESTADO DE SANTA CATARINA</t>
  </si>
  <si>
    <t>MUNICÍPIO DE BALNEÁRIO CAMBORIÚ</t>
  </si>
  <si>
    <t>ANEXO I - PLANILHA DE CUSTOS E FORMAÇÃO DE PREÇO</t>
  </si>
  <si>
    <t>SC000075/2025</t>
  </si>
  <si>
    <t>SECRETARIA DE COMPRAS E PATRIMÔNIO</t>
  </si>
  <si>
    <t>DEPARTAMENTO DE PATRIMÔNIO</t>
  </si>
  <si>
    <t>Balneário Camboriú/SC</t>
  </si>
  <si>
    <t>Tipo de serviço (jornada 06 horas diárias - diurno)</t>
  </si>
  <si>
    <t>Serviço de limpeza</t>
  </si>
  <si>
    <t>Eletricista</t>
  </si>
  <si>
    <t>Zelador</t>
  </si>
  <si>
    <t>Adicional de Periculosidade (30%)</t>
  </si>
  <si>
    <t>Adicional de Insalubridade</t>
  </si>
  <si>
    <t>Adicional Noturno</t>
  </si>
  <si>
    <t>Adicional de Periculosidade</t>
  </si>
  <si>
    <t>LIMPEZA</t>
  </si>
  <si>
    <t>ANEXO I - PLANILHA DE CUSTOS E FORMAÇÃO DE PREÇOS - UNIFORMES E EPI'S</t>
  </si>
  <si>
    <t>ELETRICISTA</t>
  </si>
  <si>
    <t>ZELADOR</t>
  </si>
  <si>
    <t>COPEIRA</t>
  </si>
  <si>
    <t>Copeira</t>
  </si>
  <si>
    <t>LUVA LATEX 0,43 MM DE ESPESSURA (PAR)</t>
  </si>
  <si>
    <t>CALÇADO DE ENCAIXE DE SEGURANÇA (PAR)</t>
  </si>
  <si>
    <t>AVENTAL (UNIDADE)</t>
  </si>
  <si>
    <t>UNIFORME CALÇA (UNIDADE)</t>
  </si>
  <si>
    <t>UNIFORME CAMISA MANGA LONGA (UNIDADE)</t>
  </si>
  <si>
    <t>UNIFORME CAMISA MANGA CURTA (UNIDADE)</t>
  </si>
  <si>
    <t>MÁSCARA PFF1 COM VALVULA (UNIDADE)</t>
  </si>
  <si>
    <t>ÓCULOS DE SEGURANÇA INCOLOR (UNIDADE)</t>
  </si>
  <si>
    <t>BOTA IMPERMEÁVEL CANO MÉDIO (PAR)</t>
  </si>
  <si>
    <t>LUVA BORRACHA (PAR)</t>
  </si>
  <si>
    <t xml:space="preserve">CALÇADO DE ENCAIXE DE SEGURANÇA (PAR) </t>
  </si>
  <si>
    <t>TOUCA (CAIXA COM 100 UNIDADES)</t>
  </si>
  <si>
    <t>Total</t>
  </si>
  <si>
    <t>Valor Total por Empregado Limpeza</t>
  </si>
  <si>
    <t>Valor Total por Empregado Eletricista</t>
  </si>
  <si>
    <t>Valor Total por Empregado Zelador</t>
  </si>
  <si>
    <t>Valor Total por Empregado Copeira</t>
  </si>
  <si>
    <t>TOTAL GERAL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</si>
</sst>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R$&quot;\ #,##0.00;[Red]\-&quot;R$&quot;\ #,##0.00"/>
    <numFmt numFmtId="44" formatCode="_-&quot;R$&quot;\ * #,##0.00_-;\-&quot;R$&quot;\ * #,##0.00_-;_-&quot;R$&quot;\ * &quot;-&quot;??_-;_-@_-"/>
    <numFmt numFmtId="164" formatCode="&quot;R$&quot;\ #,##0.00;[Red]&quot;R$&quot;\ #,##0.00"/>
    <numFmt numFmtId="165" formatCode="0.000%"/>
    <numFmt numFmtId="166" formatCode="0.0000%"/>
    <numFmt numFmtId="167" formatCode="dd/mm/yyyy;@"/>
    <numFmt numFmtId="168" formatCode="&quot;R$&quot;\ #,##0.00"/>
  </numFmts>
  <fonts count="27" x14ac:knownFonts="1">
    <font>
      <sz val="11"/>
      <color theme="1"/>
      <name val="Calibri"/>
      <family val="2"/>
      <scheme val="minor"/>
    </font>
    <font>
      <b/>
      <sz val="11"/>
      <color rgb="FF000000"/>
      <name val="Calibri"/>
      <family val="2"/>
      <charset val="1"/>
    </font>
    <font>
      <sz val="9"/>
      <color rgb="FF000000"/>
      <name val="Arial"/>
      <family val="2"/>
      <charset val="1"/>
    </font>
    <font>
      <b/>
      <sz val="8"/>
      <color rgb="FF000000"/>
      <name val="Calibri"/>
      <family val="2"/>
      <charset val="1"/>
    </font>
    <font>
      <sz val="8"/>
      <color rgb="FF000000"/>
      <name val="Arial"/>
      <family val="2"/>
      <charset val="1"/>
    </font>
    <font>
      <b/>
      <i/>
      <sz val="8"/>
      <color rgb="FFC00000"/>
      <name val="Arial"/>
      <family val="2"/>
    </font>
    <font>
      <b/>
      <i/>
      <sz val="8"/>
      <color rgb="FFFF0000"/>
      <name val="Arial"/>
      <family val="2"/>
    </font>
    <font>
      <b/>
      <sz val="11"/>
      <color theme="1"/>
      <name val="Calibri"/>
      <family val="2"/>
      <scheme val="minor"/>
    </font>
    <font>
      <b/>
      <sz val="8"/>
      <color rgb="FF000000"/>
      <name val="Arial"/>
      <family val="2"/>
      <charset val="1"/>
    </font>
    <font>
      <b/>
      <i/>
      <sz val="8"/>
      <color rgb="FF000000"/>
      <name val="Arial"/>
      <family val="2"/>
      <charset val="1"/>
    </font>
    <font>
      <b/>
      <sz val="9"/>
      <color rgb="FF000000"/>
      <name val="Arial"/>
      <family val="2"/>
      <charset val="1"/>
    </font>
    <font>
      <b/>
      <i/>
      <sz val="8"/>
      <color rgb="FF000000"/>
      <name val="Arial"/>
      <family val="2"/>
    </font>
    <font>
      <sz val="11"/>
      <color theme="1"/>
      <name val="Calibri"/>
      <family val="2"/>
      <scheme val="minor"/>
    </font>
    <font>
      <b/>
      <sz val="12"/>
      <color theme="1"/>
      <name val="Arial Narrow"/>
      <family val="2"/>
    </font>
    <font>
      <sz val="12"/>
      <color theme="1"/>
      <name val="Arial Narrow"/>
      <family val="2"/>
    </font>
    <font>
      <b/>
      <sz val="12"/>
      <name val="Times New Roman"/>
      <family val="1"/>
    </font>
    <font>
      <b/>
      <sz val="12"/>
      <name val="Times New Roman"/>
      <family val="1"/>
    </font>
    <font>
      <sz val="12"/>
      <name val="Times New Roman"/>
      <family val="1"/>
    </font>
    <font>
      <sz val="12"/>
      <name val="Times New Roman"/>
      <family val="1"/>
    </font>
    <font>
      <sz val="12"/>
      <color rgb="FF000000"/>
      <name val="Times New Roman"/>
      <family val="2"/>
    </font>
    <font>
      <b/>
      <sz val="12"/>
      <color rgb="FF000000"/>
      <name val="Times New Roman"/>
      <family val="2"/>
    </font>
    <font>
      <b/>
      <i/>
      <sz val="9"/>
      <name val="Times New Roman"/>
      <family val="1"/>
    </font>
    <font>
      <b/>
      <sz val="12"/>
      <color rgb="FF000000"/>
      <name val="Times New Roman"/>
      <family val="1"/>
    </font>
    <font>
      <b/>
      <sz val="12"/>
      <color theme="0"/>
      <name val="Arial Narrow"/>
      <family val="2"/>
    </font>
    <font>
      <b/>
      <sz val="12"/>
      <color rgb="FFFF0000"/>
      <name val="Arial Narrow"/>
      <family val="2"/>
    </font>
    <font>
      <b/>
      <sz val="12"/>
      <color theme="1"/>
      <name val="Times New Roman"/>
      <family val="1"/>
    </font>
    <font>
      <sz val="12"/>
      <color theme="1"/>
      <name val="Times New Roman"/>
      <family val="1"/>
    </font>
  </fonts>
  <fills count="19">
    <fill>
      <patternFill patternType="none"/>
    </fill>
    <fill>
      <patternFill patternType="gray125"/>
    </fill>
    <fill>
      <patternFill patternType="solid">
        <fgColor theme="3" tint="0.59999389629810485"/>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bgColor indexed="64"/>
      </patternFill>
    </fill>
    <fill>
      <patternFill patternType="solid">
        <fgColor theme="8" tint="0.59999389629810485"/>
        <bgColor indexed="64"/>
      </patternFill>
    </fill>
    <fill>
      <patternFill patternType="solid">
        <fgColor rgb="FFFFCCFF"/>
        <bgColor indexed="64"/>
      </patternFill>
    </fill>
    <fill>
      <patternFill patternType="solid">
        <fgColor theme="6" tint="-0.249977111117893"/>
        <bgColor indexed="64"/>
      </patternFill>
    </fill>
    <fill>
      <patternFill patternType="solid">
        <fgColor theme="8" tint="0.39997558519241921"/>
        <bgColor indexed="64"/>
      </patternFill>
    </fill>
    <fill>
      <patternFill patternType="solid">
        <fgColor theme="0" tint="-0.249977111117893"/>
        <bgColor indexed="64"/>
      </patternFill>
    </fill>
    <fill>
      <patternFill patternType="solid">
        <fgColor rgb="FFC00000"/>
        <bgColor indexed="64"/>
      </patternFill>
    </fill>
    <fill>
      <patternFill patternType="solid">
        <fgColor rgb="FFDADADA"/>
      </patternFill>
    </fill>
    <fill>
      <patternFill patternType="solid">
        <fgColor theme="2"/>
        <bgColor indexed="64"/>
      </patternFill>
    </fill>
    <fill>
      <patternFill patternType="solid">
        <fgColor theme="2" tint="-9.9978637043366805E-2"/>
        <bgColor indexed="64"/>
      </patternFill>
    </fill>
  </fills>
  <borders count="26">
    <border>
      <left/>
      <right/>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medium">
        <color indexed="64"/>
      </left>
      <right style="thick">
        <color indexed="64"/>
      </right>
      <top style="medium">
        <color indexed="64"/>
      </top>
      <bottom style="thick">
        <color indexed="64"/>
      </bottom>
      <diagonal/>
    </border>
    <border>
      <left style="thick">
        <color indexed="64"/>
      </left>
      <right style="thick">
        <color indexed="64"/>
      </right>
      <top style="medium">
        <color indexed="64"/>
      </top>
      <bottom style="thick">
        <color indexed="64"/>
      </bottom>
      <diagonal/>
    </border>
    <border>
      <left style="thick">
        <color indexed="64"/>
      </left>
      <right style="medium">
        <color indexed="64"/>
      </right>
      <top style="medium">
        <color indexed="64"/>
      </top>
      <bottom style="thick">
        <color indexed="64"/>
      </bottom>
      <diagonal/>
    </border>
    <border>
      <left style="medium">
        <color indexed="64"/>
      </left>
      <right style="thick">
        <color indexed="64"/>
      </right>
      <top style="thick">
        <color indexed="64"/>
      </top>
      <bottom style="thick">
        <color indexed="64"/>
      </bottom>
      <diagonal/>
    </border>
    <border>
      <left style="thick">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medium">
        <color indexed="64"/>
      </bottom>
      <diagonal/>
    </border>
    <border>
      <left style="thick">
        <color indexed="64"/>
      </left>
      <right style="thick">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style="thick">
        <color indexed="64"/>
      </left>
      <right style="thick">
        <color indexed="64"/>
      </right>
      <top/>
      <bottom style="medium">
        <color indexed="64"/>
      </bottom>
      <diagonal/>
    </border>
    <border>
      <left style="thick">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rgb="FF000000"/>
      </left>
      <right/>
      <top/>
      <bottom/>
      <diagonal/>
    </border>
    <border>
      <left/>
      <right style="thin">
        <color rgb="FF000000"/>
      </right>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12" fillId="0" borderId="0" applyFont="0" applyFill="0" applyBorder="0" applyAlignment="0" applyProtection="0"/>
  </cellStyleXfs>
  <cellXfs count="221">
    <xf numFmtId="0" fontId="0" fillId="0" borderId="0" xfId="0"/>
    <xf numFmtId="0" fontId="2" fillId="0" borderId="1" xfId="0" applyFont="1" applyBorder="1" applyAlignment="1">
      <alignment horizontal="center"/>
    </xf>
    <xf numFmtId="0" fontId="3" fillId="0" borderId="1" xfId="0" applyFont="1" applyBorder="1"/>
    <xf numFmtId="0" fontId="4" fillId="0" borderId="1" xfId="0" applyFont="1" applyBorder="1" applyAlignment="1">
      <alignment horizontal="center"/>
    </xf>
    <xf numFmtId="3" fontId="4" fillId="0" borderId="1" xfId="0" applyNumberFormat="1" applyFont="1" applyBorder="1" applyAlignment="1">
      <alignment horizontal="center"/>
    </xf>
    <xf numFmtId="0" fontId="0" fillId="2" borderId="1" xfId="0" applyFill="1" applyBorder="1" applyAlignment="1">
      <alignment horizontal="center"/>
    </xf>
    <xf numFmtId="0" fontId="0" fillId="7" borderId="1" xfId="0" applyFill="1" applyBorder="1" applyAlignment="1">
      <alignment horizontal="center"/>
    </xf>
    <xf numFmtId="0" fontId="1" fillId="7" borderId="1" xfId="0" applyFont="1" applyFill="1" applyBorder="1" applyAlignment="1">
      <alignment horizontal="center"/>
    </xf>
    <xf numFmtId="0" fontId="0" fillId="3" borderId="1" xfId="0" applyFill="1" applyBorder="1" applyAlignment="1">
      <alignment horizontal="center"/>
    </xf>
    <xf numFmtId="0" fontId="0" fillId="4" borderId="1" xfId="0" applyFill="1" applyBorder="1" applyAlignment="1">
      <alignment horizontal="center"/>
    </xf>
    <xf numFmtId="0" fontId="0" fillId="6" borderId="1" xfId="0" applyFill="1" applyBorder="1" applyAlignment="1">
      <alignment horizontal="center"/>
    </xf>
    <xf numFmtId="0" fontId="0" fillId="8" borderId="1" xfId="0" applyFill="1" applyBorder="1" applyAlignment="1">
      <alignment horizontal="center"/>
    </xf>
    <xf numFmtId="0" fontId="0" fillId="10" borderId="1" xfId="0" applyFill="1" applyBorder="1" applyAlignment="1">
      <alignment horizontal="center"/>
    </xf>
    <xf numFmtId="0" fontId="0" fillId="11" borderId="1" xfId="0" applyFill="1" applyBorder="1" applyAlignment="1">
      <alignment horizontal="center"/>
    </xf>
    <xf numFmtId="164" fontId="4" fillId="0" borderId="1" xfId="0" applyNumberFormat="1" applyFont="1" applyBorder="1" applyAlignment="1">
      <alignment horizontal="center"/>
    </xf>
    <xf numFmtId="164" fontId="4" fillId="6" borderId="1" xfId="0" applyNumberFormat="1" applyFont="1" applyFill="1" applyBorder="1" applyAlignment="1">
      <alignment horizontal="center"/>
    </xf>
    <xf numFmtId="164" fontId="4" fillId="9" borderId="1" xfId="0" applyNumberFormat="1" applyFont="1" applyFill="1" applyBorder="1" applyAlignment="1">
      <alignment horizontal="center"/>
    </xf>
    <xf numFmtId="164" fontId="4" fillId="10" borderId="1" xfId="0" applyNumberFormat="1" applyFont="1" applyFill="1" applyBorder="1" applyAlignment="1">
      <alignment horizontal="center"/>
    </xf>
    <xf numFmtId="164" fontId="4" fillId="2" borderId="1" xfId="0" applyNumberFormat="1" applyFont="1" applyFill="1" applyBorder="1" applyAlignment="1">
      <alignment horizontal="center"/>
    </xf>
    <xf numFmtId="164" fontId="4" fillId="4" borderId="1" xfId="0" applyNumberFormat="1" applyFont="1" applyFill="1" applyBorder="1" applyAlignment="1">
      <alignment horizontal="center"/>
    </xf>
    <xf numFmtId="164" fontId="4" fillId="11" borderId="1" xfId="0" applyNumberFormat="1" applyFont="1" applyFill="1" applyBorder="1" applyAlignment="1">
      <alignment horizontal="center"/>
    </xf>
    <xf numFmtId="164" fontId="4" fillId="3" borderId="1" xfId="0" applyNumberFormat="1" applyFont="1" applyFill="1" applyBorder="1" applyAlignment="1">
      <alignment horizontal="center"/>
    </xf>
    <xf numFmtId="0" fontId="0" fillId="12" borderId="1" xfId="0" applyFill="1" applyBorder="1" applyAlignment="1">
      <alignment horizontal="center"/>
    </xf>
    <xf numFmtId="164" fontId="4" fillId="12" borderId="1" xfId="0" applyNumberFormat="1" applyFont="1" applyFill="1" applyBorder="1" applyAlignment="1">
      <alignment horizontal="center"/>
    </xf>
    <xf numFmtId="0" fontId="0" fillId="5" borderId="1" xfId="0" applyFill="1" applyBorder="1" applyAlignment="1">
      <alignment horizontal="center"/>
    </xf>
    <xf numFmtId="164" fontId="6" fillId="9" borderId="1" xfId="0" applyNumberFormat="1" applyFont="1" applyFill="1" applyBorder="1" applyAlignment="1">
      <alignment horizontal="center"/>
    </xf>
    <xf numFmtId="164" fontId="6" fillId="0" borderId="1" xfId="0" applyNumberFormat="1" applyFont="1" applyBorder="1" applyAlignment="1">
      <alignment horizontal="center"/>
    </xf>
    <xf numFmtId="0" fontId="0" fillId="13" borderId="1" xfId="0" applyFill="1" applyBorder="1" applyAlignment="1">
      <alignment horizontal="center"/>
    </xf>
    <xf numFmtId="164" fontId="4" fillId="13" borderId="1" xfId="0" applyNumberFormat="1" applyFont="1" applyFill="1" applyBorder="1" applyAlignment="1">
      <alignment horizontal="center"/>
    </xf>
    <xf numFmtId="0" fontId="2" fillId="0" borderId="0" xfId="0" applyFont="1" applyAlignment="1">
      <alignment horizontal="center"/>
    </xf>
    <xf numFmtId="0" fontId="3" fillId="0" borderId="0" xfId="0" applyFont="1"/>
    <xf numFmtId="0" fontId="4" fillId="0" borderId="0" xfId="0" applyFont="1" applyAlignment="1">
      <alignment horizontal="center"/>
    </xf>
    <xf numFmtId="164" fontId="4" fillId="9" borderId="0" xfId="0" applyNumberFormat="1" applyFont="1" applyFill="1" applyAlignment="1">
      <alignment horizontal="center"/>
    </xf>
    <xf numFmtId="164" fontId="4" fillId="0" borderId="0" xfId="0" applyNumberFormat="1" applyFont="1" applyAlignment="1">
      <alignment horizontal="center"/>
    </xf>
    <xf numFmtId="0" fontId="7" fillId="15" borderId="4" xfId="0" applyFont="1" applyFill="1" applyBorder="1" applyAlignment="1">
      <alignment horizontal="center"/>
    </xf>
    <xf numFmtId="0" fontId="7" fillId="14" borderId="4" xfId="0" applyFont="1" applyFill="1" applyBorder="1" applyAlignment="1">
      <alignment horizontal="center"/>
    </xf>
    <xf numFmtId="0" fontId="9" fillId="14" borderId="12" xfId="0" applyFont="1" applyFill="1" applyBorder="1" applyAlignment="1">
      <alignment horizontal="center"/>
    </xf>
    <xf numFmtId="164" fontId="5" fillId="14" borderId="1" xfId="0" applyNumberFormat="1" applyFont="1" applyFill="1" applyBorder="1" applyAlignment="1">
      <alignment horizontal="center"/>
    </xf>
    <xf numFmtId="164" fontId="5" fillId="14" borderId="7" xfId="0" applyNumberFormat="1" applyFont="1" applyFill="1" applyBorder="1" applyAlignment="1">
      <alignment horizontal="center"/>
    </xf>
    <xf numFmtId="164" fontId="5" fillId="14" borderId="9" xfId="0" applyNumberFormat="1" applyFont="1" applyFill="1" applyBorder="1" applyAlignment="1">
      <alignment horizontal="center"/>
    </xf>
    <xf numFmtId="164" fontId="5" fillId="14" borderId="10" xfId="0" applyNumberFormat="1" applyFont="1" applyFill="1" applyBorder="1" applyAlignment="1">
      <alignment horizontal="center"/>
    </xf>
    <xf numFmtId="0" fontId="1" fillId="14" borderId="1" xfId="0" applyFont="1" applyFill="1" applyBorder="1" applyAlignment="1">
      <alignment horizontal="center"/>
    </xf>
    <xf numFmtId="0" fontId="7" fillId="14" borderId="1" xfId="0" applyFont="1" applyFill="1" applyBorder="1" applyAlignment="1">
      <alignment horizontal="center"/>
    </xf>
    <xf numFmtId="0" fontId="7" fillId="15" borderId="1" xfId="0" applyFont="1" applyFill="1" applyBorder="1" applyAlignment="1">
      <alignment horizontal="center"/>
    </xf>
    <xf numFmtId="0" fontId="7" fillId="14" borderId="2" xfId="0" applyFont="1" applyFill="1" applyBorder="1" applyAlignment="1">
      <alignment horizontal="center"/>
    </xf>
    <xf numFmtId="0" fontId="7" fillId="14" borderId="3" xfId="0" applyFont="1" applyFill="1" applyBorder="1" applyAlignment="1">
      <alignment horizontal="center"/>
    </xf>
    <xf numFmtId="0" fontId="7" fillId="15" borderId="5" xfId="0" applyFont="1" applyFill="1" applyBorder="1" applyAlignment="1">
      <alignment horizontal="center"/>
    </xf>
    <xf numFmtId="0" fontId="7" fillId="0" borderId="0" xfId="0" applyFont="1" applyAlignment="1">
      <alignment horizontal="center"/>
    </xf>
    <xf numFmtId="0" fontId="10" fillId="0" borderId="1" xfId="0" applyFont="1" applyBorder="1" applyAlignment="1">
      <alignment horizontal="center"/>
    </xf>
    <xf numFmtId="0" fontId="8" fillId="14" borderId="1" xfId="0" applyFont="1" applyFill="1" applyBorder="1" applyAlignment="1">
      <alignment horizontal="center"/>
    </xf>
    <xf numFmtId="0" fontId="8" fillId="0" borderId="2" xfId="0" applyFont="1" applyBorder="1" applyAlignment="1">
      <alignment horizontal="center"/>
    </xf>
    <xf numFmtId="0" fontId="7" fillId="0" borderId="0" xfId="0" applyFont="1"/>
    <xf numFmtId="3" fontId="8" fillId="0" borderId="2" xfId="0" applyNumberFormat="1" applyFont="1" applyBorder="1" applyAlignment="1">
      <alignment horizontal="center"/>
    </xf>
    <xf numFmtId="0" fontId="7" fillId="0" borderId="0" xfId="0" applyFont="1" applyAlignment="1">
      <alignment horizontal="left"/>
    </xf>
    <xf numFmtId="4" fontId="7" fillId="0" borderId="0" xfId="0" applyNumberFormat="1" applyFont="1"/>
    <xf numFmtId="164" fontId="11" fillId="9" borderId="6" xfId="0" applyNumberFormat="1" applyFont="1" applyFill="1" applyBorder="1" applyAlignment="1">
      <alignment horizontal="center"/>
    </xf>
    <xf numFmtId="164" fontId="11" fillId="9" borderId="1" xfId="0" applyNumberFormat="1" applyFont="1" applyFill="1" applyBorder="1" applyAlignment="1">
      <alignment horizontal="center"/>
    </xf>
    <xf numFmtId="164" fontId="11" fillId="9" borderId="8" xfId="0" applyNumberFormat="1" applyFont="1" applyFill="1" applyBorder="1" applyAlignment="1">
      <alignment horizontal="center"/>
    </xf>
    <xf numFmtId="164" fontId="11" fillId="9" borderId="9" xfId="0" applyNumberFormat="1" applyFont="1" applyFill="1" applyBorder="1" applyAlignment="1">
      <alignment horizontal="center"/>
    </xf>
    <xf numFmtId="0" fontId="3" fillId="0" borderId="1" xfId="0" applyFont="1" applyBorder="1" applyAlignment="1">
      <alignment horizontal="left"/>
    </xf>
    <xf numFmtId="0" fontId="3" fillId="0" borderId="11" xfId="0" applyFont="1" applyBorder="1" applyAlignment="1">
      <alignment horizontal="left"/>
    </xf>
    <xf numFmtId="0" fontId="1" fillId="14" borderId="1" xfId="0" applyFont="1" applyFill="1" applyBorder="1" applyAlignment="1">
      <alignment horizontal="left"/>
    </xf>
    <xf numFmtId="0" fontId="13" fillId="0" borderId="0" xfId="0" applyFont="1" applyAlignment="1">
      <alignment horizontal="center" vertical="center"/>
    </xf>
    <xf numFmtId="0" fontId="13" fillId="9" borderId="0" xfId="0" applyFont="1" applyFill="1" applyAlignment="1">
      <alignment horizontal="center" vertical="center"/>
    </xf>
    <xf numFmtId="0" fontId="0" fillId="9" borderId="0" xfId="0" applyFill="1" applyAlignment="1">
      <alignment horizontal="left" vertical="center" wrapText="1"/>
    </xf>
    <xf numFmtId="0" fontId="0" fillId="9" borderId="0" xfId="0" applyFill="1" applyAlignment="1">
      <alignment horizontal="left" wrapText="1"/>
    </xf>
    <xf numFmtId="0" fontId="23" fillId="9" borderId="0" xfId="0" applyFont="1" applyFill="1" applyAlignment="1">
      <alignment horizontal="center" vertical="center"/>
    </xf>
    <xf numFmtId="1" fontId="20" fillId="0" borderId="16" xfId="0" applyNumberFormat="1" applyFont="1" applyBorder="1" applyAlignment="1">
      <alignment horizontal="center" vertical="top" shrinkToFit="1"/>
    </xf>
    <xf numFmtId="0" fontId="17" fillId="0" borderId="16" xfId="0" applyFont="1" applyBorder="1" applyAlignment="1">
      <alignment horizontal="center" vertical="top" wrapText="1"/>
    </xf>
    <xf numFmtId="0" fontId="15" fillId="9" borderId="16" xfId="0" applyFont="1" applyFill="1" applyBorder="1" applyAlignment="1">
      <alignment horizontal="center" vertical="top" wrapText="1"/>
    </xf>
    <xf numFmtId="0" fontId="17" fillId="9" borderId="16" xfId="0" applyFont="1" applyFill="1" applyBorder="1" applyAlignment="1">
      <alignment horizontal="center" vertical="top" wrapText="1"/>
    </xf>
    <xf numFmtId="0" fontId="18" fillId="9" borderId="16" xfId="0" applyFont="1" applyFill="1" applyBorder="1" applyAlignment="1">
      <alignment horizontal="center" vertical="top" wrapText="1"/>
    </xf>
    <xf numFmtId="0" fontId="0" fillId="9" borderId="16" xfId="0" applyFill="1" applyBorder="1" applyAlignment="1">
      <alignment horizontal="left" wrapText="1"/>
    </xf>
    <xf numFmtId="0" fontId="15" fillId="9" borderId="16" xfId="0" applyFont="1" applyFill="1" applyBorder="1" applyAlignment="1">
      <alignment horizontal="center" vertical="center" wrapText="1"/>
    </xf>
    <xf numFmtId="1" fontId="20" fillId="9" borderId="16" xfId="0" applyNumberFormat="1" applyFont="1" applyFill="1" applyBorder="1" applyAlignment="1">
      <alignment horizontal="center" vertical="top" shrinkToFit="1"/>
    </xf>
    <xf numFmtId="0" fontId="17" fillId="9" borderId="16" xfId="0" applyFont="1" applyFill="1" applyBorder="1" applyAlignment="1">
      <alignment horizontal="left" vertical="top" wrapText="1" indent="2"/>
    </xf>
    <xf numFmtId="0" fontId="17" fillId="9" borderId="16" xfId="0" applyFont="1" applyFill="1" applyBorder="1" applyAlignment="1">
      <alignment horizontal="left" vertical="top" wrapText="1" indent="3"/>
    </xf>
    <xf numFmtId="0" fontId="18" fillId="9" borderId="16" xfId="0" applyFont="1" applyFill="1" applyBorder="1" applyAlignment="1">
      <alignment horizontal="center" vertical="center" wrapText="1"/>
    </xf>
    <xf numFmtId="0" fontId="15" fillId="9" borderId="0" xfId="0" applyFont="1" applyFill="1" applyAlignment="1">
      <alignment horizontal="center" vertical="top" wrapText="1"/>
    </xf>
    <xf numFmtId="44" fontId="15" fillId="9" borderId="0" xfId="1" applyFont="1" applyFill="1" applyBorder="1" applyAlignment="1">
      <alignment horizontal="left" vertical="top" wrapText="1" indent="1"/>
    </xf>
    <xf numFmtId="0" fontId="17" fillId="9" borderId="16" xfId="0" applyFont="1" applyFill="1" applyBorder="1" applyAlignment="1">
      <alignment horizontal="center" vertical="center" wrapText="1"/>
    </xf>
    <xf numFmtId="0" fontId="0" fillId="9" borderId="16" xfId="0" applyFill="1" applyBorder="1" applyAlignment="1">
      <alignment horizontal="center" vertical="top" wrapText="1"/>
    </xf>
    <xf numFmtId="1" fontId="19" fillId="9" borderId="16" xfId="0" applyNumberFormat="1" applyFont="1" applyFill="1" applyBorder="1" applyAlignment="1">
      <alignment horizontal="center" vertical="top" shrinkToFit="1"/>
    </xf>
    <xf numFmtId="1" fontId="19" fillId="9" borderId="16" xfId="0" applyNumberFormat="1" applyFont="1" applyFill="1" applyBorder="1" applyAlignment="1">
      <alignment horizontal="center" vertical="center" shrinkToFit="1"/>
    </xf>
    <xf numFmtId="0" fontId="14" fillId="9" borderId="0" xfId="0" applyFont="1" applyFill="1" applyAlignment="1">
      <alignment horizontal="center" vertical="center"/>
    </xf>
    <xf numFmtId="44" fontId="13" fillId="9" borderId="0" xfId="0" applyNumberFormat="1" applyFont="1" applyFill="1" applyAlignment="1">
      <alignment horizontal="center" vertical="center"/>
    </xf>
    <xf numFmtId="0" fontId="24" fillId="9" borderId="0" xfId="0" applyFont="1" applyFill="1" applyAlignment="1">
      <alignment horizontal="center" vertical="center"/>
    </xf>
    <xf numFmtId="0" fontId="18" fillId="0" borderId="16" xfId="0" applyFont="1" applyBorder="1" applyAlignment="1">
      <alignment horizontal="center" vertical="top" wrapText="1"/>
    </xf>
    <xf numFmtId="0" fontId="17" fillId="9" borderId="16" xfId="0" applyFont="1" applyFill="1" applyBorder="1" applyAlignment="1">
      <alignment horizontal="left" vertical="center" wrapText="1"/>
    </xf>
    <xf numFmtId="0" fontId="0" fillId="9" borderId="16" xfId="0" applyFill="1" applyBorder="1" applyAlignment="1">
      <alignment horizontal="left" vertical="center" wrapText="1"/>
    </xf>
    <xf numFmtId="0" fontId="25" fillId="7" borderId="16" xfId="0" applyFont="1" applyFill="1" applyBorder="1" applyAlignment="1">
      <alignment horizontal="center"/>
    </xf>
    <xf numFmtId="4" fontId="26" fillId="0" borderId="16" xfId="0" applyNumberFormat="1" applyFont="1" applyBorder="1" applyAlignment="1">
      <alignment horizontal="center"/>
    </xf>
    <xf numFmtId="0" fontId="26" fillId="0" borderId="16" xfId="0" applyFont="1" applyBorder="1" applyAlignment="1">
      <alignment horizontal="center"/>
    </xf>
    <xf numFmtId="0" fontId="26" fillId="0" borderId="16" xfId="0" applyFont="1" applyBorder="1" applyAlignment="1">
      <alignment horizontal="center" vertical="center"/>
    </xf>
    <xf numFmtId="0" fontId="26" fillId="0" borderId="0" xfId="0" applyFont="1"/>
    <xf numFmtId="0" fontId="25" fillId="0" borderId="0" xfId="0" applyFont="1" applyAlignment="1">
      <alignment horizontal="center" vertical="center"/>
    </xf>
    <xf numFmtId="0" fontId="26" fillId="0" borderId="0" xfId="0" applyFont="1" applyAlignment="1">
      <alignment vertical="center"/>
    </xf>
    <xf numFmtId="0" fontId="18" fillId="0" borderId="16" xfId="0" applyFont="1" applyBorder="1" applyAlignment="1">
      <alignment horizontal="center" vertical="center" wrapText="1"/>
    </xf>
    <xf numFmtId="0" fontId="17" fillId="0" borderId="16" xfId="0" applyFont="1" applyBorder="1" applyAlignment="1">
      <alignment horizontal="center" vertical="center" wrapText="1"/>
    </xf>
    <xf numFmtId="1" fontId="20" fillId="9" borderId="16" xfId="0" applyNumberFormat="1" applyFont="1" applyFill="1" applyBorder="1" applyAlignment="1">
      <alignment horizontal="center" vertical="center" shrinkToFit="1"/>
    </xf>
    <xf numFmtId="0" fontId="0" fillId="9" borderId="16" xfId="0" applyFill="1" applyBorder="1" applyAlignment="1">
      <alignment horizontal="center" vertical="center" wrapText="1"/>
    </xf>
    <xf numFmtId="0" fontId="15" fillId="9" borderId="0" xfId="0" applyFont="1" applyFill="1" applyAlignment="1">
      <alignment horizontal="center" vertical="center" wrapText="1"/>
    </xf>
    <xf numFmtId="44" fontId="15" fillId="9" borderId="0" xfId="1" applyFont="1" applyFill="1" applyBorder="1" applyAlignment="1">
      <alignment horizontal="left" vertical="center" wrapText="1"/>
    </xf>
    <xf numFmtId="0" fontId="0" fillId="9" borderId="0" xfId="0" applyFill="1" applyAlignment="1">
      <alignment horizontal="center" vertical="center" wrapText="1"/>
    </xf>
    <xf numFmtId="44" fontId="15" fillId="9" borderId="0" xfId="1" applyFont="1" applyFill="1" applyBorder="1" applyAlignment="1">
      <alignment horizontal="center" vertical="center" wrapText="1"/>
    </xf>
    <xf numFmtId="0" fontId="0" fillId="9" borderId="0" xfId="0" applyFill="1" applyAlignment="1">
      <alignment horizontal="center" wrapText="1"/>
    </xf>
    <xf numFmtId="0" fontId="0" fillId="9" borderId="0" xfId="0" applyFill="1" applyAlignment="1">
      <alignment wrapText="1"/>
    </xf>
    <xf numFmtId="4" fontId="25" fillId="17" borderId="16" xfId="0" applyNumberFormat="1" applyFont="1" applyFill="1" applyBorder="1" applyAlignment="1">
      <alignment horizontal="center"/>
    </xf>
    <xf numFmtId="0" fontId="17" fillId="9" borderId="16" xfId="0" applyFont="1" applyFill="1" applyBorder="1" applyAlignment="1">
      <alignment horizontal="center" vertical="top" wrapText="1"/>
    </xf>
    <xf numFmtId="4" fontId="15" fillId="9" borderId="16" xfId="0" applyNumberFormat="1" applyFont="1" applyFill="1" applyBorder="1" applyAlignment="1">
      <alignment horizontal="center" vertical="top" wrapText="1"/>
    </xf>
    <xf numFmtId="0" fontId="15" fillId="9" borderId="16" xfId="0" applyFont="1" applyFill="1" applyBorder="1" applyAlignment="1">
      <alignment horizontal="center" vertical="top" wrapText="1"/>
    </xf>
    <xf numFmtId="1" fontId="22" fillId="9" borderId="16" xfId="0" applyNumberFormat="1" applyFont="1" applyFill="1" applyBorder="1" applyAlignment="1">
      <alignment horizontal="center" vertical="top" shrinkToFit="1"/>
    </xf>
    <xf numFmtId="0" fontId="17" fillId="0" borderId="16" xfId="0" applyFont="1" applyBorder="1" applyAlignment="1">
      <alignment horizontal="center" vertical="top" wrapText="1"/>
    </xf>
    <xf numFmtId="0" fontId="18" fillId="9" borderId="16" xfId="0" applyFont="1" applyFill="1" applyBorder="1" applyAlignment="1">
      <alignment horizontal="center" vertical="top" wrapText="1"/>
    </xf>
    <xf numFmtId="4" fontId="17" fillId="9" borderId="16" xfId="0" applyNumberFormat="1" applyFont="1" applyFill="1" applyBorder="1" applyAlignment="1">
      <alignment horizontal="center" vertical="top" wrapText="1"/>
    </xf>
    <xf numFmtId="4" fontId="16" fillId="9" borderId="16" xfId="0" applyNumberFormat="1" applyFont="1" applyFill="1" applyBorder="1" applyAlignment="1">
      <alignment horizontal="center" vertical="top" wrapText="1"/>
    </xf>
    <xf numFmtId="0" fontId="0" fillId="9" borderId="0" xfId="0" applyFill="1" applyAlignment="1">
      <alignment horizontal="left" wrapText="1"/>
    </xf>
    <xf numFmtId="1" fontId="22" fillId="0" borderId="16" xfId="0" applyNumberFormat="1" applyFont="1" applyBorder="1" applyAlignment="1">
      <alignment horizontal="center" vertical="top" shrinkToFit="1"/>
    </xf>
    <xf numFmtId="0" fontId="16" fillId="9" borderId="16" xfId="0" applyFont="1" applyFill="1" applyBorder="1" applyAlignment="1">
      <alignment horizontal="center" vertical="top" wrapText="1"/>
    </xf>
    <xf numFmtId="10" fontId="22" fillId="9" borderId="16" xfId="0" applyNumberFormat="1" applyFont="1" applyFill="1" applyBorder="1" applyAlignment="1">
      <alignment horizontal="center" vertical="top" shrinkToFit="1"/>
    </xf>
    <xf numFmtId="0" fontId="15" fillId="18" borderId="16" xfId="0" applyFont="1" applyFill="1" applyBorder="1" applyAlignment="1">
      <alignment horizontal="center" vertical="top" wrapText="1"/>
    </xf>
    <xf numFmtId="10" fontId="19" fillId="9" borderId="16" xfId="0" applyNumberFormat="1" applyFont="1" applyFill="1" applyBorder="1" applyAlignment="1">
      <alignment horizontal="center" vertical="top" shrinkToFit="1"/>
    </xf>
    <xf numFmtId="165" fontId="19" fillId="9" borderId="16" xfId="0" applyNumberFormat="1" applyFont="1" applyFill="1" applyBorder="1" applyAlignment="1">
      <alignment horizontal="center" vertical="top" shrinkToFit="1"/>
    </xf>
    <xf numFmtId="4" fontId="17" fillId="9" borderId="19" xfId="0" applyNumberFormat="1" applyFont="1" applyFill="1" applyBorder="1" applyAlignment="1">
      <alignment horizontal="center" vertical="top" wrapText="1"/>
    </xf>
    <xf numFmtId="4" fontId="17" fillId="9" borderId="21" xfId="0" applyNumberFormat="1" applyFont="1" applyFill="1" applyBorder="1" applyAlignment="1">
      <alignment horizontal="center" vertical="top" wrapText="1"/>
    </xf>
    <xf numFmtId="10" fontId="19" fillId="0" borderId="16" xfId="0" applyNumberFormat="1" applyFont="1" applyBorder="1" applyAlignment="1">
      <alignment horizontal="center" vertical="top" shrinkToFit="1"/>
    </xf>
    <xf numFmtId="4" fontId="17" fillId="0" borderId="16" xfId="0" applyNumberFormat="1" applyFont="1" applyBorder="1" applyAlignment="1">
      <alignment horizontal="center" vertical="top" wrapText="1"/>
    </xf>
    <xf numFmtId="0" fontId="15" fillId="9" borderId="19" xfId="0" applyFont="1" applyFill="1" applyBorder="1" applyAlignment="1">
      <alignment horizontal="center" vertical="top" wrapText="1"/>
    </xf>
    <xf numFmtId="0" fontId="15" fillId="9" borderId="21" xfId="0" applyFont="1" applyFill="1" applyBorder="1" applyAlignment="1">
      <alignment horizontal="center" vertical="top" wrapText="1"/>
    </xf>
    <xf numFmtId="0" fontId="15" fillId="9" borderId="20" xfId="0" applyFont="1" applyFill="1" applyBorder="1" applyAlignment="1">
      <alignment horizontal="center" vertical="top" wrapText="1"/>
    </xf>
    <xf numFmtId="0" fontId="16" fillId="18" borderId="16" xfId="0" applyFont="1" applyFill="1" applyBorder="1" applyAlignment="1">
      <alignment horizontal="center" vertical="top" wrapText="1"/>
    </xf>
    <xf numFmtId="0" fontId="0" fillId="9" borderId="16" xfId="0" applyFill="1" applyBorder="1" applyAlignment="1">
      <alignment horizontal="left" wrapText="1"/>
    </xf>
    <xf numFmtId="0" fontId="17" fillId="9" borderId="16" xfId="0" applyFont="1" applyFill="1" applyBorder="1" applyAlignment="1">
      <alignment horizontal="left" vertical="top" wrapText="1" indent="9"/>
    </xf>
    <xf numFmtId="0" fontId="17" fillId="9" borderId="16" xfId="0" applyFont="1" applyFill="1" applyBorder="1" applyAlignment="1">
      <alignment horizontal="left" vertical="top" wrapText="1" indent="11"/>
    </xf>
    <xf numFmtId="0" fontId="0" fillId="9" borderId="16" xfId="0" applyFill="1" applyBorder="1" applyAlignment="1">
      <alignment horizontal="left" vertical="center" wrapText="1"/>
    </xf>
    <xf numFmtId="166" fontId="19" fillId="9" borderId="16" xfId="0" applyNumberFormat="1" applyFont="1" applyFill="1" applyBorder="1" applyAlignment="1">
      <alignment horizontal="center" vertical="top" shrinkToFit="1"/>
    </xf>
    <xf numFmtId="4" fontId="15" fillId="9" borderId="16" xfId="1" applyNumberFormat="1" applyFont="1" applyFill="1" applyBorder="1" applyAlignment="1">
      <alignment horizontal="center" vertical="top" wrapText="1"/>
    </xf>
    <xf numFmtId="8" fontId="17" fillId="0" borderId="16" xfId="0" applyNumberFormat="1" applyFont="1" applyBorder="1" applyAlignment="1">
      <alignment horizontal="center" vertical="top" wrapText="1"/>
    </xf>
    <xf numFmtId="168" fontId="18" fillId="0" borderId="16" xfId="0" applyNumberFormat="1" applyFont="1" applyBorder="1" applyAlignment="1">
      <alignment horizontal="center" vertical="center" wrapText="1"/>
    </xf>
    <xf numFmtId="0" fontId="15" fillId="0" borderId="16" xfId="0" applyFont="1" applyBorder="1" applyAlignment="1">
      <alignment horizontal="center" vertical="top" wrapText="1"/>
    </xf>
    <xf numFmtId="10" fontId="22" fillId="9" borderId="16" xfId="0" applyNumberFormat="1" applyFont="1" applyFill="1" applyBorder="1" applyAlignment="1">
      <alignment horizontal="center" vertical="center" shrinkToFit="1"/>
    </xf>
    <xf numFmtId="10" fontId="19" fillId="9" borderId="16" xfId="0" applyNumberFormat="1" applyFont="1" applyFill="1" applyBorder="1" applyAlignment="1">
      <alignment horizontal="center" vertical="center" shrinkToFit="1"/>
    </xf>
    <xf numFmtId="4" fontId="17" fillId="9" borderId="16" xfId="0" applyNumberFormat="1" applyFont="1" applyFill="1" applyBorder="1" applyAlignment="1">
      <alignment horizontal="center" vertical="center" wrapText="1"/>
    </xf>
    <xf numFmtId="0" fontId="15" fillId="16" borderId="16" xfId="0" applyFont="1" applyFill="1" applyBorder="1" applyAlignment="1">
      <alignment horizontal="center" vertical="top" wrapText="1"/>
    </xf>
    <xf numFmtId="0" fontId="16" fillId="16" borderId="16" xfId="0" applyFont="1" applyFill="1" applyBorder="1" applyAlignment="1">
      <alignment horizontal="center" vertical="top" wrapText="1"/>
    </xf>
    <xf numFmtId="0" fontId="0" fillId="9" borderId="16" xfId="0" applyFill="1" applyBorder="1" applyAlignment="1">
      <alignment horizontal="center" vertical="top" wrapText="1"/>
    </xf>
    <xf numFmtId="167" fontId="19" fillId="9" borderId="16" xfId="0" applyNumberFormat="1" applyFont="1" applyFill="1" applyBorder="1" applyAlignment="1">
      <alignment horizontal="center" vertical="top" shrinkToFit="1"/>
    </xf>
    <xf numFmtId="0" fontId="0" fillId="9" borderId="17" xfId="0" applyFill="1" applyBorder="1" applyAlignment="1">
      <alignment horizontal="left" wrapText="1"/>
    </xf>
    <xf numFmtId="0" fontId="0" fillId="9" borderId="18" xfId="0" applyFill="1" applyBorder="1" applyAlignment="1">
      <alignment horizontal="left" wrapText="1"/>
    </xf>
    <xf numFmtId="0" fontId="26" fillId="0" borderId="0" xfId="0" applyFont="1" applyAlignment="1">
      <alignment horizontal="left" vertical="center" indent="1"/>
    </xf>
    <xf numFmtId="0" fontId="17" fillId="9" borderId="16" xfId="0" applyFont="1" applyFill="1" applyBorder="1" applyAlignment="1">
      <alignment horizontal="center" vertical="center" wrapText="1"/>
    </xf>
    <xf numFmtId="0" fontId="18" fillId="9" borderId="16" xfId="0" applyFont="1" applyFill="1" applyBorder="1" applyAlignment="1">
      <alignment horizontal="center" vertical="center" wrapText="1"/>
    </xf>
    <xf numFmtId="0" fontId="15" fillId="9" borderId="16" xfId="0" applyFont="1" applyFill="1" applyBorder="1" applyAlignment="1">
      <alignment horizontal="center" vertical="center" wrapText="1"/>
    </xf>
    <xf numFmtId="4" fontId="15" fillId="9" borderId="16" xfId="1" applyNumberFormat="1" applyFont="1" applyFill="1" applyBorder="1" applyAlignment="1">
      <alignment horizontal="center" vertical="center" wrapText="1"/>
    </xf>
    <xf numFmtId="0" fontId="0" fillId="9" borderId="0" xfId="0" applyFill="1" applyAlignment="1">
      <alignment horizontal="left" vertical="center" wrapText="1"/>
    </xf>
    <xf numFmtId="0" fontId="16" fillId="18" borderId="16" xfId="0" applyFont="1" applyFill="1" applyBorder="1" applyAlignment="1">
      <alignment horizontal="center" vertical="center" wrapText="1"/>
    </xf>
    <xf numFmtId="0" fontId="15" fillId="0" borderId="16" xfId="0" applyFont="1" applyBorder="1" applyAlignment="1">
      <alignment horizontal="center" vertical="center" wrapText="1"/>
    </xf>
    <xf numFmtId="8" fontId="17" fillId="0" borderId="16" xfId="0" applyNumberFormat="1" applyFont="1" applyBorder="1" applyAlignment="1">
      <alignment horizontal="center" vertical="center" wrapText="1"/>
    </xf>
    <xf numFmtId="0" fontId="17" fillId="0" borderId="16" xfId="0" applyFont="1" applyBorder="1" applyAlignment="1">
      <alignment horizontal="center" vertical="center" wrapText="1"/>
    </xf>
    <xf numFmtId="4" fontId="17" fillId="0" borderId="16" xfId="0" applyNumberFormat="1" applyFont="1" applyBorder="1" applyAlignment="1">
      <alignment horizontal="center" vertical="center" wrapText="1"/>
    </xf>
    <xf numFmtId="0" fontId="15" fillId="18" borderId="16" xfId="0" applyFont="1" applyFill="1" applyBorder="1" applyAlignment="1">
      <alignment horizontal="center" vertical="center" wrapText="1"/>
    </xf>
    <xf numFmtId="165" fontId="19" fillId="9" borderId="16" xfId="0" applyNumberFormat="1" applyFont="1" applyFill="1" applyBorder="1" applyAlignment="1">
      <alignment horizontal="center" vertical="center" shrinkToFit="1"/>
    </xf>
    <xf numFmtId="166" fontId="19" fillId="9" borderId="16" xfId="0" applyNumberFormat="1" applyFont="1" applyFill="1" applyBorder="1" applyAlignment="1">
      <alignment horizontal="center" vertical="center" shrinkToFit="1"/>
    </xf>
    <xf numFmtId="4" fontId="16" fillId="9" borderId="16" xfId="0" applyNumberFormat="1" applyFont="1" applyFill="1" applyBorder="1" applyAlignment="1">
      <alignment horizontal="center" vertical="center" wrapText="1"/>
    </xf>
    <xf numFmtId="0" fontId="15" fillId="9" borderId="19" xfId="0" applyFont="1" applyFill="1" applyBorder="1" applyAlignment="1">
      <alignment horizontal="center" vertical="center" wrapText="1"/>
    </xf>
    <xf numFmtId="0" fontId="15" fillId="9" borderId="20" xfId="0" applyFont="1" applyFill="1" applyBorder="1" applyAlignment="1">
      <alignment horizontal="center" vertical="center" wrapText="1"/>
    </xf>
    <xf numFmtId="0" fontId="15" fillId="9" borderId="21" xfId="0" applyFont="1" applyFill="1" applyBorder="1" applyAlignment="1">
      <alignment horizontal="center" vertical="center" wrapText="1"/>
    </xf>
    <xf numFmtId="10" fontId="19" fillId="0" borderId="16" xfId="0" applyNumberFormat="1" applyFont="1" applyBorder="1" applyAlignment="1">
      <alignment horizontal="center" vertical="center" shrinkToFit="1"/>
    </xf>
    <xf numFmtId="4" fontId="17" fillId="9" borderId="19" xfId="0" applyNumberFormat="1" applyFont="1" applyFill="1" applyBorder="1" applyAlignment="1">
      <alignment horizontal="center" vertical="center" wrapText="1"/>
    </xf>
    <xf numFmtId="4" fontId="17" fillId="9" borderId="21" xfId="0" applyNumberFormat="1" applyFont="1" applyFill="1" applyBorder="1" applyAlignment="1">
      <alignment horizontal="center" vertical="center" wrapText="1"/>
    </xf>
    <xf numFmtId="1" fontId="20" fillId="9" borderId="16" xfId="0" applyNumberFormat="1" applyFont="1" applyFill="1" applyBorder="1" applyAlignment="1">
      <alignment horizontal="center" vertical="top" shrinkToFit="1"/>
    </xf>
    <xf numFmtId="1" fontId="20" fillId="0" borderId="16" xfId="0" applyNumberFormat="1" applyFont="1" applyBorder="1" applyAlignment="1">
      <alignment horizontal="center" vertical="top" shrinkToFit="1"/>
    </xf>
    <xf numFmtId="0" fontId="0" fillId="9" borderId="16" xfId="0" applyFill="1" applyBorder="1" applyAlignment="1">
      <alignment horizontal="center" vertical="center" wrapText="1"/>
    </xf>
    <xf numFmtId="10" fontId="19" fillId="9" borderId="19" xfId="0" applyNumberFormat="1" applyFont="1" applyFill="1" applyBorder="1" applyAlignment="1">
      <alignment horizontal="center" vertical="center" shrinkToFit="1"/>
    </xf>
    <xf numFmtId="10" fontId="19" fillId="9" borderId="21" xfId="0" applyNumberFormat="1" applyFont="1" applyFill="1" applyBorder="1" applyAlignment="1">
      <alignment horizontal="center" vertical="center" shrinkToFit="1"/>
    </xf>
    <xf numFmtId="10" fontId="22" fillId="9" borderId="19" xfId="0" applyNumberFormat="1" applyFont="1" applyFill="1" applyBorder="1" applyAlignment="1">
      <alignment horizontal="center" vertical="center" shrinkToFit="1"/>
    </xf>
    <xf numFmtId="10" fontId="22" fillId="9" borderId="21" xfId="0" applyNumberFormat="1" applyFont="1" applyFill="1" applyBorder="1" applyAlignment="1">
      <alignment horizontal="center" vertical="center" shrinkToFit="1"/>
    </xf>
    <xf numFmtId="4" fontId="16" fillId="9" borderId="19" xfId="0" applyNumberFormat="1" applyFont="1" applyFill="1" applyBorder="1" applyAlignment="1">
      <alignment horizontal="center" vertical="center" wrapText="1"/>
    </xf>
    <xf numFmtId="4" fontId="16" fillId="9" borderId="21" xfId="0" applyNumberFormat="1" applyFont="1" applyFill="1" applyBorder="1" applyAlignment="1">
      <alignment horizontal="center" vertical="center" wrapText="1"/>
    </xf>
    <xf numFmtId="10" fontId="19" fillId="0" borderId="19" xfId="0" applyNumberFormat="1" applyFont="1" applyBorder="1" applyAlignment="1">
      <alignment horizontal="center" vertical="center" shrinkToFit="1"/>
    </xf>
    <xf numFmtId="10" fontId="19" fillId="0" borderId="21" xfId="0" applyNumberFormat="1" applyFont="1" applyBorder="1" applyAlignment="1">
      <alignment horizontal="center" vertical="center" shrinkToFit="1"/>
    </xf>
    <xf numFmtId="4" fontId="17" fillId="0" borderId="19" xfId="0" applyNumberFormat="1" applyFont="1" applyBorder="1" applyAlignment="1">
      <alignment horizontal="center" vertical="center" wrapText="1"/>
    </xf>
    <xf numFmtId="4" fontId="17" fillId="0" borderId="21" xfId="0" applyNumberFormat="1" applyFont="1" applyBorder="1" applyAlignment="1">
      <alignment horizontal="center" vertical="center" wrapText="1"/>
    </xf>
    <xf numFmtId="0" fontId="15" fillId="18" borderId="19" xfId="0" applyFont="1" applyFill="1" applyBorder="1" applyAlignment="1">
      <alignment horizontal="center" vertical="center" wrapText="1"/>
    </xf>
    <xf numFmtId="0" fontId="15" fillId="18" borderId="20" xfId="0" applyFont="1" applyFill="1" applyBorder="1" applyAlignment="1">
      <alignment horizontal="center" vertical="center" wrapText="1"/>
    </xf>
    <xf numFmtId="0" fontId="15" fillId="18" borderId="21" xfId="0" applyFont="1" applyFill="1" applyBorder="1" applyAlignment="1">
      <alignment horizontal="center" vertical="center" wrapText="1"/>
    </xf>
    <xf numFmtId="165" fontId="19" fillId="9" borderId="19" xfId="0" applyNumberFormat="1" applyFont="1" applyFill="1" applyBorder="1" applyAlignment="1">
      <alignment horizontal="center" vertical="center" shrinkToFit="1"/>
    </xf>
    <xf numFmtId="165" fontId="19" fillId="9" borderId="21" xfId="0" applyNumberFormat="1" applyFont="1" applyFill="1" applyBorder="1" applyAlignment="1">
      <alignment horizontal="center" vertical="center" shrinkToFit="1"/>
    </xf>
    <xf numFmtId="0" fontId="16" fillId="18" borderId="19" xfId="0" applyFont="1" applyFill="1" applyBorder="1" applyAlignment="1">
      <alignment horizontal="center" vertical="center" wrapText="1"/>
    </xf>
    <xf numFmtId="0" fontId="16" fillId="18" borderId="20" xfId="0" applyFont="1" applyFill="1" applyBorder="1" applyAlignment="1">
      <alignment horizontal="center" vertical="center" wrapText="1"/>
    </xf>
    <xf numFmtId="0" fontId="16" fillId="18" borderId="21" xfId="0" applyFont="1" applyFill="1" applyBorder="1" applyAlignment="1">
      <alignment horizontal="center" vertical="center" wrapText="1"/>
    </xf>
    <xf numFmtId="0" fontId="0" fillId="9" borderId="19" xfId="0" applyFill="1" applyBorder="1" applyAlignment="1">
      <alignment horizontal="left" vertical="center" wrapText="1"/>
    </xf>
    <xf numFmtId="0" fontId="0" fillId="9" borderId="21" xfId="0" applyFill="1" applyBorder="1" applyAlignment="1">
      <alignment horizontal="left" vertical="center" wrapText="1"/>
    </xf>
    <xf numFmtId="0" fontId="17" fillId="9" borderId="19" xfId="0" applyFont="1" applyFill="1" applyBorder="1" applyAlignment="1">
      <alignment horizontal="center" vertical="center" wrapText="1"/>
    </xf>
    <xf numFmtId="0" fontId="17" fillId="9" borderId="20" xfId="0" applyFont="1" applyFill="1" applyBorder="1" applyAlignment="1">
      <alignment horizontal="center" vertical="center" wrapText="1"/>
    </xf>
    <xf numFmtId="0" fontId="17" fillId="9" borderId="21" xfId="0" applyFont="1" applyFill="1" applyBorder="1" applyAlignment="1">
      <alignment horizontal="center" vertical="center" wrapText="1"/>
    </xf>
    <xf numFmtId="166" fontId="19" fillId="9" borderId="19" xfId="0" applyNumberFormat="1" applyFont="1" applyFill="1" applyBorder="1" applyAlignment="1">
      <alignment horizontal="center" vertical="center" shrinkToFit="1"/>
    </xf>
    <xf numFmtId="166" fontId="19" fillId="9" borderId="21" xfId="0" applyNumberFormat="1" applyFont="1" applyFill="1" applyBorder="1" applyAlignment="1">
      <alignment horizontal="center" vertical="center" shrinkToFit="1"/>
    </xf>
    <xf numFmtId="4" fontId="15" fillId="9" borderId="19" xfId="1" applyNumberFormat="1" applyFont="1" applyFill="1" applyBorder="1" applyAlignment="1">
      <alignment horizontal="center" vertical="center" wrapText="1"/>
    </xf>
    <xf numFmtId="4" fontId="15" fillId="9" borderId="21" xfId="1" applyNumberFormat="1" applyFont="1" applyFill="1" applyBorder="1" applyAlignment="1">
      <alignment horizontal="center" vertical="center" wrapText="1"/>
    </xf>
    <xf numFmtId="0" fontId="0" fillId="9" borderId="20" xfId="0" applyFill="1" applyBorder="1" applyAlignment="1">
      <alignment horizontal="left" vertical="center" wrapText="1"/>
    </xf>
    <xf numFmtId="168" fontId="18" fillId="0" borderId="19" xfId="0" applyNumberFormat="1" applyFont="1" applyBorder="1" applyAlignment="1">
      <alignment horizontal="center" vertical="center" wrapText="1"/>
    </xf>
    <xf numFmtId="168" fontId="18" fillId="0" borderId="21" xfId="0" applyNumberFormat="1" applyFont="1" applyBorder="1" applyAlignment="1">
      <alignment horizontal="center" vertical="center" wrapText="1"/>
    </xf>
    <xf numFmtId="8" fontId="17" fillId="0" borderId="19" xfId="0" applyNumberFormat="1" applyFont="1" applyBorder="1" applyAlignment="1">
      <alignment horizontal="center" vertical="center" wrapText="1"/>
    </xf>
    <xf numFmtId="8" fontId="17" fillId="0" borderId="21" xfId="0" applyNumberFormat="1" applyFont="1" applyBorder="1" applyAlignment="1">
      <alignment horizontal="center" vertical="center" wrapText="1"/>
    </xf>
    <xf numFmtId="0" fontId="15" fillId="0" borderId="19" xfId="0" applyFont="1" applyBorder="1" applyAlignment="1">
      <alignment horizontal="center" vertical="center" wrapText="1"/>
    </xf>
    <xf numFmtId="0" fontId="15" fillId="0" borderId="20" xfId="0" applyFont="1" applyBorder="1" applyAlignment="1">
      <alignment horizontal="center" vertical="center" wrapText="1"/>
    </xf>
    <xf numFmtId="0" fontId="15" fillId="0" borderId="21" xfId="0" applyFont="1" applyBorder="1" applyAlignment="1">
      <alignment horizontal="center" vertical="center" wrapText="1"/>
    </xf>
    <xf numFmtId="0" fontId="25" fillId="7" borderId="16" xfId="0" applyFont="1" applyFill="1" applyBorder="1" applyAlignment="1">
      <alignment horizontal="center" vertical="center"/>
    </xf>
    <xf numFmtId="0" fontId="25" fillId="7" borderId="16" xfId="0" applyFont="1" applyFill="1" applyBorder="1" applyAlignment="1">
      <alignment horizontal="center"/>
    </xf>
    <xf numFmtId="0" fontId="25" fillId="17" borderId="16" xfId="0" applyFont="1" applyFill="1" applyBorder="1" applyAlignment="1">
      <alignment horizontal="center"/>
    </xf>
    <xf numFmtId="0" fontId="25" fillId="0" borderId="23" xfId="0" applyFont="1" applyBorder="1" applyAlignment="1">
      <alignment horizontal="center" vertical="center"/>
    </xf>
    <xf numFmtId="0" fontId="25" fillId="0" borderId="24" xfId="0" applyFont="1" applyBorder="1" applyAlignment="1">
      <alignment horizontal="center" vertical="center"/>
    </xf>
    <xf numFmtId="0" fontId="25" fillId="0" borderId="25" xfId="0" applyFont="1" applyBorder="1" applyAlignment="1">
      <alignment horizontal="center" vertical="center"/>
    </xf>
    <xf numFmtId="4" fontId="25" fillId="0" borderId="23" xfId="0" applyNumberFormat="1" applyFont="1" applyBorder="1" applyAlignment="1">
      <alignment horizontal="center" vertical="center"/>
    </xf>
    <xf numFmtId="0" fontId="13" fillId="0" borderId="20" xfId="0" applyFont="1" applyBorder="1" applyAlignment="1">
      <alignment horizontal="center" vertical="center"/>
    </xf>
    <xf numFmtId="0" fontId="17" fillId="9" borderId="22" xfId="0" applyFont="1" applyFill="1" applyBorder="1" applyAlignment="1">
      <alignment horizontal="center" vertical="top" wrapText="1"/>
    </xf>
    <xf numFmtId="4" fontId="17" fillId="9" borderId="22" xfId="0" applyNumberFormat="1" applyFont="1" applyFill="1" applyBorder="1" applyAlignment="1">
      <alignment horizontal="center" vertical="top" wrapText="1"/>
    </xf>
    <xf numFmtId="0" fontId="7" fillId="0" borderId="13" xfId="0" applyFont="1" applyBorder="1" applyAlignment="1">
      <alignment horizontal="center"/>
    </xf>
    <xf numFmtId="0" fontId="7" fillId="0" borderId="14" xfId="0" applyFont="1" applyBorder="1" applyAlignment="1">
      <alignment horizontal="center"/>
    </xf>
    <xf numFmtId="0" fontId="7" fillId="0" borderId="15" xfId="0" applyFont="1" applyBorder="1" applyAlignment="1">
      <alignment horizontal="center"/>
    </xf>
  </cellXfs>
  <cellStyles count="2">
    <cellStyle name="Moeda" xfId="1" builtinId="4"/>
    <cellStyle name="Normal" xfId="0" builtinId="0"/>
  </cellStyles>
  <dxfs count="0"/>
  <tableStyles count="0" defaultTableStyle="TableStyleMedium2" defaultPivotStyle="PivotStyleLight16"/>
  <colors>
    <mruColors>
      <color rgb="FFFF99CC"/>
      <color rgb="FFE5C1E1"/>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2980764</xdr:colOff>
      <xdr:row>0</xdr:row>
      <xdr:rowOff>0</xdr:rowOff>
    </xdr:from>
    <xdr:to>
      <xdr:col>5</xdr:col>
      <xdr:colOff>1546412</xdr:colOff>
      <xdr:row>4</xdr:row>
      <xdr:rowOff>17201</xdr:rowOff>
    </xdr:to>
    <xdr:pic>
      <xdr:nvPicPr>
        <xdr:cNvPr id="2" name="Imagem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83588" y="168089"/>
          <a:ext cx="2140324" cy="8240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2113989</xdr:colOff>
      <xdr:row>0</xdr:row>
      <xdr:rowOff>0</xdr:rowOff>
    </xdr:from>
    <xdr:to>
      <xdr:col>5</xdr:col>
      <xdr:colOff>612962</xdr:colOff>
      <xdr:row>4</xdr:row>
      <xdr:rowOff>64826</xdr:rowOff>
    </xdr:to>
    <xdr:pic>
      <xdr:nvPicPr>
        <xdr:cNvPr id="2" name="Imagem 1">
          <a:extLst>
            <a:ext uri="{FF2B5EF4-FFF2-40B4-BE49-F238E27FC236}">
              <a16:creationId xmlns:a16="http://schemas.microsoft.com/office/drawing/2014/main" id="{5BFB83E8-69B2-49BF-847E-8DB7C16AA90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29364" y="0"/>
          <a:ext cx="2137523" cy="86492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2113989</xdr:colOff>
      <xdr:row>0</xdr:row>
      <xdr:rowOff>0</xdr:rowOff>
    </xdr:from>
    <xdr:to>
      <xdr:col>5</xdr:col>
      <xdr:colOff>727262</xdr:colOff>
      <xdr:row>4</xdr:row>
      <xdr:rowOff>102926</xdr:rowOff>
    </xdr:to>
    <xdr:pic>
      <xdr:nvPicPr>
        <xdr:cNvPr id="2" name="Imagem 1">
          <a:extLst>
            <a:ext uri="{FF2B5EF4-FFF2-40B4-BE49-F238E27FC236}">
              <a16:creationId xmlns:a16="http://schemas.microsoft.com/office/drawing/2014/main" id="{9AC66F95-A5F9-4C4E-BE4A-FD4FE52F36F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29364" y="0"/>
          <a:ext cx="2137523" cy="86492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2113989</xdr:colOff>
      <xdr:row>0</xdr:row>
      <xdr:rowOff>0</xdr:rowOff>
    </xdr:from>
    <xdr:to>
      <xdr:col>5</xdr:col>
      <xdr:colOff>755837</xdr:colOff>
      <xdr:row>4</xdr:row>
      <xdr:rowOff>141026</xdr:rowOff>
    </xdr:to>
    <xdr:pic>
      <xdr:nvPicPr>
        <xdr:cNvPr id="2" name="Imagem 1">
          <a:extLst>
            <a:ext uri="{FF2B5EF4-FFF2-40B4-BE49-F238E27FC236}">
              <a16:creationId xmlns:a16="http://schemas.microsoft.com/office/drawing/2014/main" id="{68235D58-1B17-4C86-95C3-BF65FFB7338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915089" y="0"/>
          <a:ext cx="2137523" cy="90302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87954</xdr:colOff>
      <xdr:row>0</xdr:row>
      <xdr:rowOff>47626</xdr:rowOff>
    </xdr:from>
    <xdr:to>
      <xdr:col>4</xdr:col>
      <xdr:colOff>1943471</xdr:colOff>
      <xdr:row>3</xdr:row>
      <xdr:rowOff>161925</xdr:rowOff>
    </xdr:to>
    <xdr:pic>
      <xdr:nvPicPr>
        <xdr:cNvPr id="2" name="Imagem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60554" y="47626"/>
          <a:ext cx="1855517" cy="71437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2980764</xdr:colOff>
      <xdr:row>0</xdr:row>
      <xdr:rowOff>0</xdr:rowOff>
    </xdr:from>
    <xdr:to>
      <xdr:col>8</xdr:col>
      <xdr:colOff>308162</xdr:colOff>
      <xdr:row>4</xdr:row>
      <xdr:rowOff>55301</xdr:rowOff>
    </xdr:to>
    <xdr:pic>
      <xdr:nvPicPr>
        <xdr:cNvPr id="2" name="Imagem 1">
          <a:extLst>
            <a:ext uri="{FF2B5EF4-FFF2-40B4-BE49-F238E27FC236}">
              <a16:creationId xmlns:a16="http://schemas.microsoft.com/office/drawing/2014/main" id="{AFC9BC1D-72DB-4CE3-9FAC-E2234DC9143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67389" y="0"/>
          <a:ext cx="2137523" cy="817301"/>
        </a:xfrm>
        <a:prstGeom prst="rect">
          <a:avLst/>
        </a:prstGeom>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243"/>
  <sheetViews>
    <sheetView tabSelected="1" view="pageBreakPreview" zoomScaleNormal="100" zoomScaleSheetLayoutView="100" workbookViewId="0">
      <selection sqref="A1:B1"/>
    </sheetView>
  </sheetViews>
  <sheetFormatPr defaultColWidth="9.140625" defaultRowHeight="15.75" x14ac:dyDescent="0.25"/>
  <cols>
    <col min="1" max="1" width="9" style="62" customWidth="1"/>
    <col min="2" max="2" width="64.5703125" style="62" customWidth="1"/>
    <col min="3" max="3" width="17.28515625" style="62" bestFit="1" customWidth="1"/>
    <col min="4" max="4" width="18.42578125" style="62" bestFit="1" customWidth="1"/>
    <col min="5" max="5" width="53.5703125" style="62" customWidth="1"/>
    <col min="6" max="6" width="26.5703125" style="62" customWidth="1"/>
    <col min="7" max="31" width="9.140625" style="63"/>
    <col min="32" max="16384" width="9.140625" style="62"/>
  </cols>
  <sheetData>
    <row r="1" spans="1:6" x14ac:dyDescent="0.25">
      <c r="A1" s="149" t="s">
        <v>173</v>
      </c>
      <c r="B1" s="149"/>
      <c r="C1" s="95"/>
      <c r="D1" s="95"/>
      <c r="E1" s="95"/>
      <c r="F1" s="95"/>
    </row>
    <row r="2" spans="1:6" x14ac:dyDescent="0.25">
      <c r="A2" s="149" t="s">
        <v>174</v>
      </c>
      <c r="B2" s="149"/>
      <c r="C2" s="95"/>
      <c r="D2" s="95"/>
      <c r="E2" s="95"/>
      <c r="F2" s="95"/>
    </row>
    <row r="3" spans="1:6" x14ac:dyDescent="0.25">
      <c r="A3" s="149" t="s">
        <v>177</v>
      </c>
      <c r="B3" s="149"/>
      <c r="C3" s="95"/>
      <c r="D3" s="95"/>
      <c r="E3" s="95"/>
      <c r="F3" s="95"/>
    </row>
    <row r="4" spans="1:6" x14ac:dyDescent="0.25">
      <c r="A4" s="149" t="s">
        <v>178</v>
      </c>
      <c r="B4" s="149"/>
      <c r="C4" s="95"/>
      <c r="D4" s="95"/>
      <c r="E4" s="95"/>
      <c r="F4" s="95"/>
    </row>
    <row r="5" spans="1:6" x14ac:dyDescent="0.25">
      <c r="A5" s="95"/>
      <c r="B5" s="95"/>
      <c r="C5" s="95"/>
      <c r="D5" s="95"/>
      <c r="E5" s="95"/>
      <c r="F5" s="95"/>
    </row>
    <row r="6" spans="1:6" x14ac:dyDescent="0.25">
      <c r="A6" s="144" t="s">
        <v>175</v>
      </c>
      <c r="B6" s="143"/>
      <c r="C6" s="143"/>
      <c r="D6" s="143"/>
      <c r="E6" s="143"/>
      <c r="F6" s="143"/>
    </row>
    <row r="8" spans="1:6" x14ac:dyDescent="0.25">
      <c r="A8" s="144" t="s">
        <v>139</v>
      </c>
      <c r="B8" s="143"/>
      <c r="C8" s="143"/>
      <c r="D8" s="143"/>
      <c r="E8" s="143"/>
      <c r="F8" s="143"/>
    </row>
    <row r="9" spans="1:6" s="63" customFormat="1" x14ac:dyDescent="0.25">
      <c r="A9" s="118" t="s">
        <v>33</v>
      </c>
      <c r="B9" s="110"/>
      <c r="C9" s="110"/>
      <c r="D9" s="110"/>
      <c r="E9" s="110"/>
      <c r="F9" s="110"/>
    </row>
    <row r="10" spans="1:6" s="63" customFormat="1" x14ac:dyDescent="0.25">
      <c r="A10" s="65"/>
      <c r="B10" s="65"/>
      <c r="C10" s="116"/>
      <c r="D10" s="116"/>
      <c r="E10" s="65"/>
      <c r="F10" s="65"/>
    </row>
    <row r="11" spans="1:6" s="63" customFormat="1" x14ac:dyDescent="0.25">
      <c r="A11" s="110" t="s">
        <v>34</v>
      </c>
      <c r="B11" s="110"/>
      <c r="C11" s="110"/>
      <c r="D11" s="110"/>
      <c r="E11" s="110"/>
      <c r="F11" s="110"/>
    </row>
    <row r="12" spans="1:6" s="63" customFormat="1" x14ac:dyDescent="0.25">
      <c r="A12" s="80" t="s">
        <v>35</v>
      </c>
      <c r="B12" s="108" t="s">
        <v>36</v>
      </c>
      <c r="C12" s="108"/>
      <c r="D12" s="108"/>
      <c r="E12" s="131"/>
      <c r="F12" s="131"/>
    </row>
    <row r="13" spans="1:6" s="63" customFormat="1" x14ac:dyDescent="0.25">
      <c r="A13" s="80" t="s">
        <v>37</v>
      </c>
      <c r="B13" s="108" t="s">
        <v>38</v>
      </c>
      <c r="C13" s="108"/>
      <c r="D13" s="108"/>
      <c r="E13" s="150" t="s">
        <v>179</v>
      </c>
      <c r="F13" s="150"/>
    </row>
    <row r="14" spans="1:6" s="63" customFormat="1" x14ac:dyDescent="0.25">
      <c r="A14" s="80" t="s">
        <v>39</v>
      </c>
      <c r="B14" s="108" t="s">
        <v>40</v>
      </c>
      <c r="C14" s="108"/>
      <c r="D14" s="108"/>
      <c r="E14" s="108" t="s">
        <v>176</v>
      </c>
      <c r="F14" s="108"/>
    </row>
    <row r="15" spans="1:6" s="63" customFormat="1" x14ac:dyDescent="0.25">
      <c r="A15" s="80" t="s">
        <v>41</v>
      </c>
      <c r="B15" s="108" t="s">
        <v>42</v>
      </c>
      <c r="C15" s="108"/>
      <c r="D15" s="108"/>
      <c r="E15" s="146">
        <v>45680</v>
      </c>
      <c r="F15" s="146"/>
    </row>
    <row r="16" spans="1:6" s="63" customFormat="1" x14ac:dyDescent="0.25">
      <c r="A16" s="80" t="s">
        <v>43</v>
      </c>
      <c r="B16" s="108" t="s">
        <v>44</v>
      </c>
      <c r="C16" s="108"/>
      <c r="D16" s="108"/>
      <c r="E16" s="108" t="s">
        <v>45</v>
      </c>
      <c r="F16" s="108"/>
    </row>
    <row r="17" spans="1:6" s="63" customFormat="1" x14ac:dyDescent="0.25">
      <c r="A17" s="147"/>
      <c r="B17" s="116"/>
      <c r="C17" s="116"/>
      <c r="D17" s="116"/>
      <c r="E17" s="116"/>
      <c r="F17" s="148"/>
    </row>
    <row r="18" spans="1:6" x14ac:dyDescent="0.25">
      <c r="A18" s="143" t="s">
        <v>46</v>
      </c>
      <c r="B18" s="143"/>
      <c r="C18" s="143"/>
      <c r="D18" s="143"/>
      <c r="E18" s="143"/>
      <c r="F18" s="143"/>
    </row>
    <row r="19" spans="1:6" s="63" customFormat="1" ht="15.75" customHeight="1" x14ac:dyDescent="0.25">
      <c r="A19" s="108" t="s">
        <v>180</v>
      </c>
      <c r="B19" s="108"/>
      <c r="C19" s="108"/>
      <c r="D19" s="108"/>
      <c r="E19" s="108" t="s">
        <v>181</v>
      </c>
      <c r="F19" s="145"/>
    </row>
    <row r="20" spans="1:6" s="63" customFormat="1" x14ac:dyDescent="0.25">
      <c r="A20" s="65"/>
      <c r="B20" s="65"/>
      <c r="C20" s="116"/>
      <c r="D20" s="116"/>
      <c r="E20" s="65"/>
      <c r="F20" s="65"/>
    </row>
    <row r="21" spans="1:6" x14ac:dyDescent="0.25">
      <c r="A21" s="143" t="s">
        <v>47</v>
      </c>
      <c r="B21" s="143"/>
      <c r="C21" s="143"/>
      <c r="D21" s="143"/>
      <c r="E21" s="143"/>
      <c r="F21" s="143"/>
    </row>
    <row r="22" spans="1:6" s="63" customFormat="1" x14ac:dyDescent="0.25">
      <c r="A22" s="82">
        <v>3</v>
      </c>
      <c r="B22" s="108" t="s">
        <v>48</v>
      </c>
      <c r="C22" s="108"/>
      <c r="D22" s="108"/>
      <c r="E22" s="142">
        <v>1611.09</v>
      </c>
      <c r="F22" s="142"/>
    </row>
    <row r="23" spans="1:6" s="63" customFormat="1" x14ac:dyDescent="0.25">
      <c r="A23" s="83">
        <v>4</v>
      </c>
      <c r="B23" s="150" t="s">
        <v>49</v>
      </c>
      <c r="C23" s="150"/>
      <c r="D23" s="150"/>
      <c r="E23" s="151" t="s">
        <v>152</v>
      </c>
      <c r="F23" s="150"/>
    </row>
    <row r="24" spans="1:6" s="63" customFormat="1" x14ac:dyDescent="0.25">
      <c r="A24" s="82">
        <v>6</v>
      </c>
      <c r="B24" s="108" t="s">
        <v>50</v>
      </c>
      <c r="C24" s="108"/>
      <c r="D24" s="108"/>
      <c r="E24" s="142">
        <v>1518</v>
      </c>
      <c r="F24" s="142"/>
    </row>
    <row r="25" spans="1:6" s="63" customFormat="1" x14ac:dyDescent="0.25">
      <c r="A25" s="65"/>
      <c r="B25" s="65"/>
      <c r="C25" s="116"/>
      <c r="D25" s="116"/>
      <c r="E25" s="65"/>
      <c r="F25" s="65"/>
    </row>
    <row r="26" spans="1:6" x14ac:dyDescent="0.25">
      <c r="A26" s="143" t="s">
        <v>51</v>
      </c>
      <c r="B26" s="143"/>
      <c r="C26" s="143"/>
      <c r="D26" s="143"/>
      <c r="E26" s="143"/>
      <c r="F26" s="143"/>
    </row>
    <row r="27" spans="1:6" x14ac:dyDescent="0.25">
      <c r="A27" s="67">
        <v>1</v>
      </c>
      <c r="B27" s="139" t="s">
        <v>52</v>
      </c>
      <c r="C27" s="139"/>
      <c r="D27" s="139"/>
      <c r="E27" s="139" t="s">
        <v>53</v>
      </c>
      <c r="F27" s="139"/>
    </row>
    <row r="28" spans="1:6" x14ac:dyDescent="0.25">
      <c r="A28" s="68" t="s">
        <v>35</v>
      </c>
      <c r="B28" s="112" t="s">
        <v>54</v>
      </c>
      <c r="C28" s="112"/>
      <c r="D28" s="112"/>
      <c r="E28" s="114">
        <f>E22/220*180</f>
        <v>1318.1645454545455</v>
      </c>
      <c r="F28" s="114"/>
    </row>
    <row r="29" spans="1:6" x14ac:dyDescent="0.25">
      <c r="A29" s="68" t="s">
        <v>37</v>
      </c>
      <c r="B29" s="112" t="s">
        <v>187</v>
      </c>
      <c r="C29" s="112"/>
      <c r="D29" s="112"/>
      <c r="E29" s="114">
        <v>0</v>
      </c>
      <c r="F29" s="114"/>
    </row>
    <row r="30" spans="1:6" x14ac:dyDescent="0.25">
      <c r="A30" s="68" t="s">
        <v>39</v>
      </c>
      <c r="B30" s="112" t="s">
        <v>55</v>
      </c>
      <c r="C30" s="112"/>
      <c r="D30" s="112"/>
      <c r="E30" s="114">
        <f>E28*0.2</f>
        <v>263.6329090909091</v>
      </c>
      <c r="F30" s="114"/>
    </row>
    <row r="31" spans="1:6" x14ac:dyDescent="0.25">
      <c r="A31" s="68" t="s">
        <v>41</v>
      </c>
      <c r="B31" s="112" t="s">
        <v>186</v>
      </c>
      <c r="C31" s="112"/>
      <c r="D31" s="112"/>
      <c r="E31" s="114">
        <v>0</v>
      </c>
      <c r="F31" s="114"/>
    </row>
    <row r="32" spans="1:6" x14ac:dyDescent="0.25">
      <c r="A32" s="68" t="s">
        <v>43</v>
      </c>
      <c r="B32" s="112" t="s">
        <v>56</v>
      </c>
      <c r="C32" s="112"/>
      <c r="D32" s="112"/>
      <c r="E32" s="114">
        <v>0</v>
      </c>
      <c r="F32" s="114"/>
    </row>
    <row r="33" spans="1:6" x14ac:dyDescent="0.25">
      <c r="A33" s="110" t="s">
        <v>57</v>
      </c>
      <c r="B33" s="110"/>
      <c r="C33" s="110"/>
      <c r="D33" s="110"/>
      <c r="E33" s="136">
        <f>SUM(E28:F32)</f>
        <v>1581.7974545454547</v>
      </c>
      <c r="F33" s="136"/>
    </row>
    <row r="34" spans="1:6" x14ac:dyDescent="0.25">
      <c r="A34" s="65"/>
      <c r="B34" s="65"/>
      <c r="C34" s="116"/>
      <c r="D34" s="116"/>
      <c r="E34" s="65"/>
      <c r="F34" s="65"/>
    </row>
    <row r="35" spans="1:6" x14ac:dyDescent="0.25">
      <c r="A35" s="120" t="s">
        <v>58</v>
      </c>
      <c r="B35" s="120"/>
      <c r="C35" s="120"/>
      <c r="D35" s="120"/>
      <c r="E35" s="120"/>
      <c r="F35" s="120"/>
    </row>
    <row r="36" spans="1:6" x14ac:dyDescent="0.25">
      <c r="A36" s="120" t="s">
        <v>59</v>
      </c>
      <c r="B36" s="120"/>
      <c r="C36" s="120"/>
      <c r="D36" s="120"/>
      <c r="E36" s="120"/>
      <c r="F36" s="120"/>
    </row>
    <row r="37" spans="1:6" x14ac:dyDescent="0.25">
      <c r="A37" s="69" t="s">
        <v>60</v>
      </c>
      <c r="B37" s="110" t="s">
        <v>61</v>
      </c>
      <c r="C37" s="110"/>
      <c r="D37" s="110"/>
      <c r="E37" s="110" t="s">
        <v>53</v>
      </c>
      <c r="F37" s="110"/>
    </row>
    <row r="38" spans="1:6" x14ac:dyDescent="0.25">
      <c r="A38" s="70" t="s">
        <v>35</v>
      </c>
      <c r="B38" s="70" t="s">
        <v>62</v>
      </c>
      <c r="C38" s="121">
        <v>8.3299999999999999E-2</v>
      </c>
      <c r="D38" s="121"/>
      <c r="E38" s="114">
        <f>C38*$E$33</f>
        <v>131.76372796363637</v>
      </c>
      <c r="F38" s="114"/>
    </row>
    <row r="39" spans="1:6" x14ac:dyDescent="0.25">
      <c r="A39" s="70" t="s">
        <v>37</v>
      </c>
      <c r="B39" s="70" t="s">
        <v>63</v>
      </c>
      <c r="C39" s="121">
        <v>2.7799999999999998E-2</v>
      </c>
      <c r="D39" s="121"/>
      <c r="E39" s="114">
        <f>C39*$E$33</f>
        <v>43.973969236363637</v>
      </c>
      <c r="F39" s="114"/>
    </row>
    <row r="40" spans="1:6" x14ac:dyDescent="0.25">
      <c r="A40" s="108" t="s">
        <v>64</v>
      </c>
      <c r="B40" s="108"/>
      <c r="C40" s="121">
        <v>0.1111</v>
      </c>
      <c r="D40" s="121"/>
      <c r="E40" s="136">
        <f>SUM(E38:F39)</f>
        <v>175.73769720000001</v>
      </c>
      <c r="F40" s="136"/>
    </row>
    <row r="41" spans="1:6" x14ac:dyDescent="0.25">
      <c r="A41" s="108" t="s">
        <v>65</v>
      </c>
      <c r="B41" s="108"/>
      <c r="C41" s="121">
        <f>C54</f>
        <v>0.36800000000000005</v>
      </c>
      <c r="D41" s="121"/>
      <c r="E41" s="114">
        <f>E40*C41</f>
        <v>64.671472569600013</v>
      </c>
      <c r="F41" s="114"/>
    </row>
    <row r="42" spans="1:6" ht="15.75" customHeight="1" x14ac:dyDescent="0.25">
      <c r="A42" s="110" t="s">
        <v>206</v>
      </c>
      <c r="B42" s="110"/>
      <c r="C42" s="110"/>
      <c r="D42" s="110"/>
      <c r="E42" s="136">
        <f>E40+E41</f>
        <v>240.40916976960003</v>
      </c>
      <c r="F42" s="136"/>
    </row>
    <row r="43" spans="1:6" x14ac:dyDescent="0.25">
      <c r="A43" s="65"/>
      <c r="B43" s="65"/>
      <c r="C43" s="116"/>
      <c r="D43" s="116"/>
      <c r="E43" s="65"/>
      <c r="F43" s="65"/>
    </row>
    <row r="44" spans="1:6" x14ac:dyDescent="0.25">
      <c r="A44" s="120" t="s">
        <v>66</v>
      </c>
      <c r="B44" s="120"/>
      <c r="C44" s="120"/>
      <c r="D44" s="120"/>
      <c r="E44" s="120"/>
      <c r="F44" s="120"/>
    </row>
    <row r="45" spans="1:6" x14ac:dyDescent="0.25">
      <c r="A45" s="69" t="s">
        <v>67</v>
      </c>
      <c r="B45" s="69" t="s">
        <v>68</v>
      </c>
      <c r="C45" s="110" t="s">
        <v>69</v>
      </c>
      <c r="D45" s="110"/>
      <c r="E45" s="110" t="s">
        <v>53</v>
      </c>
      <c r="F45" s="110"/>
    </row>
    <row r="46" spans="1:6" x14ac:dyDescent="0.25">
      <c r="A46" s="70" t="s">
        <v>35</v>
      </c>
      <c r="B46" s="71" t="s">
        <v>142</v>
      </c>
      <c r="C46" s="141">
        <v>0.2</v>
      </c>
      <c r="D46" s="141"/>
      <c r="E46" s="114">
        <f t="shared" ref="E46:E53" si="0">C46*$E$33</f>
        <v>316.35949090909094</v>
      </c>
      <c r="F46" s="114"/>
    </row>
    <row r="47" spans="1:6" x14ac:dyDescent="0.25">
      <c r="A47" s="70" t="s">
        <v>37</v>
      </c>
      <c r="B47" s="70" t="s">
        <v>70</v>
      </c>
      <c r="C47" s="121">
        <v>2.5000000000000001E-2</v>
      </c>
      <c r="D47" s="121"/>
      <c r="E47" s="114">
        <f t="shared" si="0"/>
        <v>39.544936363636367</v>
      </c>
      <c r="F47" s="114"/>
    </row>
    <row r="48" spans="1:6" x14ac:dyDescent="0.25">
      <c r="A48" s="70" t="s">
        <v>39</v>
      </c>
      <c r="B48" s="70" t="s">
        <v>71</v>
      </c>
      <c r="C48" s="121">
        <v>0.03</v>
      </c>
      <c r="D48" s="121"/>
      <c r="E48" s="114">
        <f t="shared" si="0"/>
        <v>47.453923636363641</v>
      </c>
      <c r="F48" s="114"/>
    </row>
    <row r="49" spans="1:6" x14ac:dyDescent="0.25">
      <c r="A49" s="70" t="s">
        <v>41</v>
      </c>
      <c r="B49" s="70" t="s">
        <v>72</v>
      </c>
      <c r="C49" s="121">
        <v>1.4999999999999999E-2</v>
      </c>
      <c r="D49" s="121"/>
      <c r="E49" s="114">
        <f t="shared" si="0"/>
        <v>23.72696181818182</v>
      </c>
      <c r="F49" s="114"/>
    </row>
    <row r="50" spans="1:6" x14ac:dyDescent="0.25">
      <c r="A50" s="70" t="s">
        <v>43</v>
      </c>
      <c r="B50" s="70" t="s">
        <v>73</v>
      </c>
      <c r="C50" s="121">
        <v>0.01</v>
      </c>
      <c r="D50" s="121"/>
      <c r="E50" s="114">
        <f t="shared" si="0"/>
        <v>15.817974545454547</v>
      </c>
      <c r="F50" s="114"/>
    </row>
    <row r="51" spans="1:6" x14ac:dyDescent="0.25">
      <c r="A51" s="70" t="s">
        <v>74</v>
      </c>
      <c r="B51" s="70" t="s">
        <v>75</v>
      </c>
      <c r="C51" s="121">
        <v>6.0000000000000001E-3</v>
      </c>
      <c r="D51" s="121"/>
      <c r="E51" s="114">
        <f t="shared" si="0"/>
        <v>9.4907847272727288</v>
      </c>
      <c r="F51" s="114"/>
    </row>
    <row r="52" spans="1:6" ht="15.75" customHeight="1" x14ac:dyDescent="0.25">
      <c r="A52" s="70" t="s">
        <v>76</v>
      </c>
      <c r="B52" s="70" t="s">
        <v>77</v>
      </c>
      <c r="C52" s="121">
        <v>2E-3</v>
      </c>
      <c r="D52" s="121"/>
      <c r="E52" s="114">
        <f t="shared" si="0"/>
        <v>3.1635949090909095</v>
      </c>
      <c r="F52" s="114"/>
    </row>
    <row r="53" spans="1:6" x14ac:dyDescent="0.25">
      <c r="A53" s="70" t="s">
        <v>78</v>
      </c>
      <c r="B53" s="70" t="s">
        <v>79</v>
      </c>
      <c r="C53" s="121">
        <v>0.08</v>
      </c>
      <c r="D53" s="121"/>
      <c r="E53" s="114">
        <f t="shared" si="0"/>
        <v>126.54379636363637</v>
      </c>
      <c r="F53" s="114"/>
    </row>
    <row r="54" spans="1:6" x14ac:dyDescent="0.25">
      <c r="A54" s="72"/>
      <c r="B54" s="73" t="s">
        <v>57</v>
      </c>
      <c r="C54" s="140">
        <f>SUM(C46:D53)</f>
        <v>0.36800000000000005</v>
      </c>
      <c r="D54" s="140"/>
      <c r="E54" s="136">
        <f>SUM(E46:F53)</f>
        <v>582.1014632727273</v>
      </c>
      <c r="F54" s="136"/>
    </row>
    <row r="55" spans="1:6" x14ac:dyDescent="0.25">
      <c r="A55" s="65"/>
      <c r="B55" s="65"/>
      <c r="C55" s="116"/>
      <c r="D55" s="116"/>
      <c r="E55" s="65"/>
      <c r="F55" s="65"/>
    </row>
    <row r="56" spans="1:6" x14ac:dyDescent="0.25">
      <c r="A56" s="130" t="s">
        <v>164</v>
      </c>
      <c r="B56" s="130"/>
      <c r="C56" s="130"/>
      <c r="D56" s="130"/>
      <c r="E56" s="130"/>
      <c r="F56" s="130"/>
    </row>
    <row r="57" spans="1:6" x14ac:dyDescent="0.25">
      <c r="A57" s="69" t="s">
        <v>80</v>
      </c>
      <c r="B57" s="139" t="s">
        <v>81</v>
      </c>
      <c r="C57" s="139"/>
      <c r="D57" s="139"/>
      <c r="E57" s="139" t="s">
        <v>53</v>
      </c>
      <c r="F57" s="139"/>
    </row>
    <row r="58" spans="1:6" x14ac:dyDescent="0.25">
      <c r="A58" s="70" t="s">
        <v>35</v>
      </c>
      <c r="B58" s="87" t="s">
        <v>82</v>
      </c>
      <c r="C58" s="137">
        <v>5.15</v>
      </c>
      <c r="D58" s="112"/>
      <c r="E58" s="126">
        <f>(2*5.15*22)-(E28*6%)</f>
        <v>147.51012727272729</v>
      </c>
      <c r="F58" s="126"/>
    </row>
    <row r="59" spans="1:6" x14ac:dyDescent="0.25">
      <c r="A59" s="70" t="s">
        <v>37</v>
      </c>
      <c r="B59" s="87" t="s">
        <v>168</v>
      </c>
      <c r="C59" s="137">
        <v>22.43</v>
      </c>
      <c r="D59" s="112"/>
      <c r="E59" s="126">
        <f>(C59*22)*0.99</f>
        <v>488.52539999999999</v>
      </c>
      <c r="F59" s="126"/>
    </row>
    <row r="60" spans="1:6" ht="15" customHeight="1" x14ac:dyDescent="0.25">
      <c r="A60" s="70" t="s">
        <v>39</v>
      </c>
      <c r="B60" s="87" t="s">
        <v>170</v>
      </c>
      <c r="C60" s="138"/>
      <c r="D60" s="138"/>
      <c r="E60" s="126">
        <v>11</v>
      </c>
      <c r="F60" s="126"/>
    </row>
    <row r="61" spans="1:6" ht="15" customHeight="1" x14ac:dyDescent="0.25">
      <c r="A61" s="70" t="s">
        <v>140</v>
      </c>
      <c r="B61" s="87" t="s">
        <v>171</v>
      </c>
      <c r="C61" s="138"/>
      <c r="D61" s="138"/>
      <c r="E61" s="126">
        <f>E33*7%</f>
        <v>110.72582181818184</v>
      </c>
      <c r="F61" s="126"/>
    </row>
    <row r="62" spans="1:6" ht="15" customHeight="1" x14ac:dyDescent="0.25">
      <c r="A62" s="71" t="s">
        <v>141</v>
      </c>
      <c r="B62" s="87" t="s">
        <v>169</v>
      </c>
      <c r="C62" s="138"/>
      <c r="D62" s="138"/>
      <c r="E62" s="126">
        <f>(18+14.25+8.95)/3</f>
        <v>13.733333333333334</v>
      </c>
      <c r="F62" s="126"/>
    </row>
    <row r="63" spans="1:6" ht="15" customHeight="1" x14ac:dyDescent="0.25">
      <c r="A63" s="71" t="s">
        <v>153</v>
      </c>
      <c r="B63" s="87" t="s">
        <v>167</v>
      </c>
      <c r="C63" s="138"/>
      <c r="D63" s="138"/>
      <c r="E63" s="126">
        <f>150</f>
        <v>150</v>
      </c>
      <c r="F63" s="126"/>
    </row>
    <row r="64" spans="1:6" ht="15" customHeight="1" x14ac:dyDescent="0.25">
      <c r="A64" s="71" t="s">
        <v>154</v>
      </c>
      <c r="B64" s="68" t="s">
        <v>172</v>
      </c>
      <c r="C64" s="138"/>
      <c r="D64" s="138"/>
      <c r="E64" s="126">
        <f>E33*1%</f>
        <v>15.817974545454547</v>
      </c>
      <c r="F64" s="126"/>
    </row>
    <row r="65" spans="1:6" x14ac:dyDescent="0.25">
      <c r="A65" s="110" t="s">
        <v>57</v>
      </c>
      <c r="B65" s="110"/>
      <c r="C65" s="110"/>
      <c r="D65" s="110"/>
      <c r="E65" s="136">
        <f>SUM(E58:F64)</f>
        <v>937.31265696969695</v>
      </c>
      <c r="F65" s="136"/>
    </row>
    <row r="66" spans="1:6" x14ac:dyDescent="0.25">
      <c r="A66" s="65"/>
      <c r="B66" s="65"/>
      <c r="C66" s="116"/>
      <c r="D66" s="116"/>
      <c r="E66" s="65"/>
      <c r="F66" s="65"/>
    </row>
    <row r="67" spans="1:6" x14ac:dyDescent="0.25">
      <c r="A67" s="120" t="s">
        <v>84</v>
      </c>
      <c r="B67" s="120"/>
      <c r="C67" s="120"/>
      <c r="D67" s="120"/>
      <c r="E67" s="120"/>
      <c r="F67" s="120"/>
    </row>
    <row r="68" spans="1:6" x14ac:dyDescent="0.25">
      <c r="A68" s="74">
        <v>2</v>
      </c>
      <c r="B68" s="110" t="s">
        <v>85</v>
      </c>
      <c r="C68" s="110"/>
      <c r="D68" s="110"/>
      <c r="E68" s="110" t="s">
        <v>53</v>
      </c>
      <c r="F68" s="110"/>
    </row>
    <row r="69" spans="1:6" x14ac:dyDescent="0.25">
      <c r="A69" s="70" t="s">
        <v>86</v>
      </c>
      <c r="B69" s="108" t="s">
        <v>87</v>
      </c>
      <c r="C69" s="108"/>
      <c r="D69" s="108"/>
      <c r="E69" s="114">
        <f>E42</f>
        <v>240.40916976960003</v>
      </c>
      <c r="F69" s="114"/>
    </row>
    <row r="70" spans="1:6" x14ac:dyDescent="0.25">
      <c r="A70" s="70" t="s">
        <v>88</v>
      </c>
      <c r="B70" s="108" t="s">
        <v>89</v>
      </c>
      <c r="C70" s="108"/>
      <c r="D70" s="108"/>
      <c r="E70" s="114">
        <f>E54</f>
        <v>582.1014632727273</v>
      </c>
      <c r="F70" s="114"/>
    </row>
    <row r="71" spans="1:6" x14ac:dyDescent="0.25">
      <c r="A71" s="70" t="s">
        <v>90</v>
      </c>
      <c r="B71" s="108" t="s">
        <v>91</v>
      </c>
      <c r="C71" s="108"/>
      <c r="D71" s="108"/>
      <c r="E71" s="114">
        <f>E65</f>
        <v>937.31265696969695</v>
      </c>
      <c r="F71" s="114"/>
    </row>
    <row r="72" spans="1:6" x14ac:dyDescent="0.25">
      <c r="A72" s="110" t="s">
        <v>57</v>
      </c>
      <c r="B72" s="110"/>
      <c r="C72" s="110"/>
      <c r="D72" s="110"/>
      <c r="E72" s="136">
        <f>SUM(E69:F71)</f>
        <v>1759.8232900120242</v>
      </c>
      <c r="F72" s="136"/>
    </row>
    <row r="73" spans="1:6" s="63" customFormat="1" x14ac:dyDescent="0.25">
      <c r="A73" s="65"/>
      <c r="B73" s="65"/>
      <c r="C73" s="116"/>
      <c r="D73" s="116"/>
      <c r="E73" s="65"/>
      <c r="F73" s="65"/>
    </row>
    <row r="74" spans="1:6" x14ac:dyDescent="0.25">
      <c r="A74" s="130" t="s">
        <v>165</v>
      </c>
      <c r="B74" s="130"/>
      <c r="C74" s="130"/>
      <c r="D74" s="130"/>
      <c r="E74" s="130"/>
      <c r="F74" s="130"/>
    </row>
    <row r="75" spans="1:6" s="63" customFormat="1" x14ac:dyDescent="0.25">
      <c r="A75" s="74">
        <v>3</v>
      </c>
      <c r="B75" s="73" t="s">
        <v>92</v>
      </c>
      <c r="C75" s="110" t="s">
        <v>93</v>
      </c>
      <c r="D75" s="110"/>
      <c r="E75" s="110" t="s">
        <v>53</v>
      </c>
      <c r="F75" s="110"/>
    </row>
    <row r="76" spans="1:6" x14ac:dyDescent="0.25">
      <c r="A76" s="80" t="s">
        <v>35</v>
      </c>
      <c r="B76" s="80" t="s">
        <v>94</v>
      </c>
      <c r="C76" s="122">
        <v>4.1700000000000001E-3</v>
      </c>
      <c r="D76" s="122"/>
      <c r="E76" s="114">
        <f>C76*$E$33</f>
        <v>6.5960953854545465</v>
      </c>
      <c r="F76" s="114"/>
    </row>
    <row r="77" spans="1:6" x14ac:dyDescent="0.25">
      <c r="A77" s="80" t="s">
        <v>37</v>
      </c>
      <c r="B77" s="77" t="s">
        <v>30</v>
      </c>
      <c r="C77" s="135">
        <v>3.3399999999999999E-4</v>
      </c>
      <c r="D77" s="135"/>
      <c r="E77" s="114">
        <f>C77*$E$33</f>
        <v>0.52832034981818188</v>
      </c>
      <c r="F77" s="114"/>
    </row>
    <row r="78" spans="1:6" ht="31.5" x14ac:dyDescent="0.25">
      <c r="A78" s="80" t="s">
        <v>39</v>
      </c>
      <c r="B78" s="77" t="s">
        <v>151</v>
      </c>
      <c r="C78" s="122">
        <v>1.6000000000000001E-3</v>
      </c>
      <c r="D78" s="122"/>
      <c r="E78" s="114">
        <f>SUM(E33+E40)*C78</f>
        <v>2.8120562427927274</v>
      </c>
      <c r="F78" s="114"/>
    </row>
    <row r="79" spans="1:6" x14ac:dyDescent="0.25">
      <c r="A79" s="80" t="s">
        <v>41</v>
      </c>
      <c r="B79" s="80" t="s">
        <v>95</v>
      </c>
      <c r="C79" s="122">
        <v>1.84E-2</v>
      </c>
      <c r="D79" s="122"/>
      <c r="E79" s="114">
        <f>SUM(E33+E40)*C79</f>
        <v>32.338646792116364</v>
      </c>
      <c r="F79" s="114"/>
    </row>
    <row r="80" spans="1:6" ht="31.5" x14ac:dyDescent="0.25">
      <c r="A80" s="80" t="s">
        <v>43</v>
      </c>
      <c r="B80" s="77" t="s">
        <v>31</v>
      </c>
      <c r="C80" s="135">
        <f>C54*C79</f>
        <v>6.7712000000000007E-3</v>
      </c>
      <c r="D80" s="135"/>
      <c r="E80" s="114">
        <f>SUM(E33+E40)*C80</f>
        <v>11.900622019498824</v>
      </c>
      <c r="F80" s="114"/>
    </row>
    <row r="81" spans="1:8" x14ac:dyDescent="0.25">
      <c r="A81" s="80" t="s">
        <v>74</v>
      </c>
      <c r="B81" s="80" t="s">
        <v>96</v>
      </c>
      <c r="C81" s="122">
        <v>3.04E-2</v>
      </c>
      <c r="D81" s="122"/>
      <c r="E81" s="114">
        <f>SUM(E79+E80*C81)</f>
        <v>32.700425701509126</v>
      </c>
      <c r="F81" s="114"/>
      <c r="G81" s="84"/>
      <c r="H81" s="85"/>
    </row>
    <row r="82" spans="1:8" x14ac:dyDescent="0.25">
      <c r="A82" s="110" t="s">
        <v>57</v>
      </c>
      <c r="B82" s="110"/>
      <c r="C82" s="110"/>
      <c r="D82" s="110"/>
      <c r="E82" s="115">
        <f>SUM(E76:F81)</f>
        <v>86.876166491189764</v>
      </c>
      <c r="F82" s="115"/>
    </row>
    <row r="83" spans="1:8" x14ac:dyDescent="0.25">
      <c r="A83" s="64"/>
      <c r="B83" s="64"/>
      <c r="C83" s="64"/>
      <c r="D83" s="64"/>
      <c r="E83" s="64"/>
      <c r="F83" s="64"/>
    </row>
    <row r="84" spans="1:8" x14ac:dyDescent="0.25">
      <c r="A84" s="130" t="s">
        <v>97</v>
      </c>
      <c r="B84" s="130"/>
      <c r="C84" s="130"/>
      <c r="D84" s="130"/>
      <c r="E84" s="130"/>
      <c r="F84" s="130"/>
    </row>
    <row r="85" spans="1:8" ht="15.75" customHeight="1" x14ac:dyDescent="0.25">
      <c r="A85" s="70" t="s">
        <v>35</v>
      </c>
      <c r="B85" s="70" t="s">
        <v>98</v>
      </c>
      <c r="C85" s="131"/>
      <c r="D85" s="131"/>
      <c r="E85" s="114">
        <f>E33</f>
        <v>1581.7974545454547</v>
      </c>
      <c r="F85" s="114"/>
    </row>
    <row r="86" spans="1:8" ht="31.5" x14ac:dyDescent="0.25">
      <c r="A86" s="70" t="s">
        <v>37</v>
      </c>
      <c r="B86" s="81" t="s">
        <v>99</v>
      </c>
      <c r="C86" s="134"/>
      <c r="D86" s="134"/>
      <c r="E86" s="114">
        <f>E72</f>
        <v>1759.8232900120242</v>
      </c>
      <c r="F86" s="114"/>
    </row>
    <row r="87" spans="1:8" x14ac:dyDescent="0.25">
      <c r="A87" s="70" t="s">
        <v>39</v>
      </c>
      <c r="B87" s="70" t="s">
        <v>100</v>
      </c>
      <c r="C87" s="108"/>
      <c r="D87" s="108"/>
      <c r="E87" s="114">
        <f>E40</f>
        <v>175.73769720000001</v>
      </c>
      <c r="F87" s="114"/>
    </row>
    <row r="88" spans="1:8" x14ac:dyDescent="0.25">
      <c r="A88" s="70" t="s">
        <v>41</v>
      </c>
      <c r="B88" s="70" t="s">
        <v>101</v>
      </c>
      <c r="C88" s="131"/>
      <c r="D88" s="131"/>
      <c r="E88" s="114">
        <f>E82</f>
        <v>86.876166491189764</v>
      </c>
      <c r="F88" s="114"/>
    </row>
    <row r="89" spans="1:8" x14ac:dyDescent="0.25">
      <c r="A89" s="70" t="s">
        <v>43</v>
      </c>
      <c r="B89" s="75" t="s">
        <v>102</v>
      </c>
      <c r="C89" s="134"/>
      <c r="D89" s="134"/>
      <c r="E89" s="114">
        <f>-SUM(E58,E59)</f>
        <v>-636.03552727272722</v>
      </c>
      <c r="F89" s="114"/>
    </row>
    <row r="90" spans="1:8" ht="15.75" customHeight="1" x14ac:dyDescent="0.25">
      <c r="A90" s="110" t="s">
        <v>103</v>
      </c>
      <c r="B90" s="110"/>
      <c r="C90" s="110"/>
      <c r="D90" s="110"/>
      <c r="E90" s="115">
        <f>SUM(E85:F89)</f>
        <v>2968.1990809759418</v>
      </c>
      <c r="F90" s="115"/>
    </row>
    <row r="91" spans="1:8" ht="15.75" customHeight="1" x14ac:dyDescent="0.25">
      <c r="A91" s="65"/>
      <c r="B91" s="65"/>
      <c r="C91" s="65"/>
      <c r="D91" s="65"/>
      <c r="E91" s="105"/>
      <c r="F91" s="105"/>
    </row>
    <row r="92" spans="1:8" x14ac:dyDescent="0.25">
      <c r="A92" s="130" t="s">
        <v>104</v>
      </c>
      <c r="B92" s="120"/>
      <c r="C92" s="120"/>
      <c r="D92" s="120"/>
      <c r="E92" s="120"/>
      <c r="F92" s="120"/>
    </row>
    <row r="93" spans="1:8" x14ac:dyDescent="0.25">
      <c r="A93" s="120" t="s">
        <v>105</v>
      </c>
      <c r="B93" s="120"/>
      <c r="C93" s="120"/>
      <c r="D93" s="120"/>
      <c r="E93" s="120"/>
      <c r="F93" s="120"/>
    </row>
    <row r="94" spans="1:8" ht="18" customHeight="1" x14ac:dyDescent="0.25">
      <c r="A94" s="69" t="s">
        <v>106</v>
      </c>
      <c r="B94" s="69" t="s">
        <v>107</v>
      </c>
      <c r="C94" s="110" t="s">
        <v>93</v>
      </c>
      <c r="D94" s="110"/>
      <c r="E94" s="110" t="s">
        <v>53</v>
      </c>
      <c r="F94" s="110"/>
    </row>
    <row r="95" spans="1:8" x14ac:dyDescent="0.25">
      <c r="A95" s="70" t="s">
        <v>35</v>
      </c>
      <c r="B95" s="70" t="s">
        <v>108</v>
      </c>
      <c r="C95" s="121">
        <v>8.3299999999999999E-2</v>
      </c>
      <c r="D95" s="121"/>
      <c r="E95" s="114">
        <f>C95*$E$90</f>
        <v>247.25098344529596</v>
      </c>
      <c r="F95" s="114"/>
    </row>
    <row r="96" spans="1:8" ht="15.75" customHeight="1" x14ac:dyDescent="0.25">
      <c r="A96" s="70" t="s">
        <v>37</v>
      </c>
      <c r="B96" s="70" t="s">
        <v>109</v>
      </c>
      <c r="C96" s="122">
        <v>2.2000000000000001E-3</v>
      </c>
      <c r="D96" s="122"/>
      <c r="E96" s="114">
        <f t="shared" ref="E96:E100" si="1">C96*$E$90</f>
        <v>6.5300379781470728</v>
      </c>
      <c r="F96" s="114"/>
    </row>
    <row r="97" spans="1:6" x14ac:dyDescent="0.25">
      <c r="A97" s="70" t="s">
        <v>39</v>
      </c>
      <c r="B97" s="70" t="s">
        <v>110</v>
      </c>
      <c r="C97" s="122">
        <v>2.0000000000000001E-4</v>
      </c>
      <c r="D97" s="122"/>
      <c r="E97" s="114">
        <f t="shared" si="1"/>
        <v>0.59363981619518835</v>
      </c>
      <c r="F97" s="114"/>
    </row>
    <row r="98" spans="1:6" x14ac:dyDescent="0.25">
      <c r="A98" s="70" t="s">
        <v>41</v>
      </c>
      <c r="B98" s="70" t="s">
        <v>111</v>
      </c>
      <c r="C98" s="122">
        <v>5.1000000000000004E-4</v>
      </c>
      <c r="D98" s="122"/>
      <c r="E98" s="114">
        <f t="shared" si="1"/>
        <v>1.5137815312977305</v>
      </c>
      <c r="F98" s="114"/>
    </row>
    <row r="99" spans="1:6" ht="16.5" customHeight="1" x14ac:dyDescent="0.25">
      <c r="A99" s="70" t="s">
        <v>141</v>
      </c>
      <c r="B99" s="70" t="s">
        <v>112</v>
      </c>
      <c r="C99" s="122">
        <v>4.15E-3</v>
      </c>
      <c r="D99" s="122"/>
      <c r="E99" s="114">
        <f t="shared" si="1"/>
        <v>12.318026186050158</v>
      </c>
      <c r="F99" s="114"/>
    </row>
    <row r="100" spans="1:6" ht="15.75" customHeight="1" x14ac:dyDescent="0.25">
      <c r="A100" s="71" t="s">
        <v>153</v>
      </c>
      <c r="B100" s="70" t="s">
        <v>113</v>
      </c>
      <c r="C100" s="122">
        <v>3.8999999999999999E-4</v>
      </c>
      <c r="D100" s="122"/>
      <c r="E100" s="114">
        <f t="shared" si="1"/>
        <v>1.1575976415806173</v>
      </c>
      <c r="F100" s="114"/>
    </row>
    <row r="101" spans="1:6" x14ac:dyDescent="0.25">
      <c r="A101" s="71" t="s">
        <v>154</v>
      </c>
      <c r="B101" s="70" t="s">
        <v>83</v>
      </c>
      <c r="C101" s="131"/>
      <c r="D101" s="131"/>
      <c r="E101" s="114">
        <v>0</v>
      </c>
      <c r="F101" s="114"/>
    </row>
    <row r="102" spans="1:6" ht="15.75" customHeight="1" x14ac:dyDescent="0.25">
      <c r="A102" s="69" t="s">
        <v>57</v>
      </c>
      <c r="B102" s="72"/>
      <c r="C102" s="131"/>
      <c r="D102" s="131"/>
      <c r="E102" s="115">
        <f>SUM(E95:F101)</f>
        <v>269.36406659856669</v>
      </c>
      <c r="F102" s="115"/>
    </row>
    <row r="103" spans="1:6" x14ac:dyDescent="0.25">
      <c r="A103" s="120" t="s">
        <v>114</v>
      </c>
      <c r="B103" s="120"/>
      <c r="C103" s="120"/>
      <c r="D103" s="120"/>
      <c r="E103" s="120"/>
      <c r="F103" s="120"/>
    </row>
    <row r="104" spans="1:6" x14ac:dyDescent="0.25">
      <c r="A104" s="69" t="s">
        <v>115</v>
      </c>
      <c r="B104" s="70" t="s">
        <v>116</v>
      </c>
      <c r="C104" s="131"/>
      <c r="D104" s="131"/>
      <c r="E104" s="110" t="s">
        <v>53</v>
      </c>
      <c r="F104" s="110"/>
    </row>
    <row r="105" spans="1:6" ht="15" customHeight="1" x14ac:dyDescent="0.25">
      <c r="A105" s="70" t="s">
        <v>35</v>
      </c>
      <c r="B105" s="70" t="s">
        <v>117</v>
      </c>
      <c r="C105" s="131"/>
      <c r="D105" s="131"/>
      <c r="E105" s="114">
        <v>0</v>
      </c>
      <c r="F105" s="114"/>
    </row>
    <row r="106" spans="1:6" x14ac:dyDescent="0.25">
      <c r="A106" s="69" t="s">
        <v>57</v>
      </c>
      <c r="B106" s="72"/>
      <c r="C106" s="131"/>
      <c r="D106" s="131"/>
      <c r="E106" s="114">
        <f>SUM(E105)</f>
        <v>0</v>
      </c>
      <c r="F106" s="114"/>
    </row>
    <row r="107" spans="1:6" x14ac:dyDescent="0.25">
      <c r="A107" s="65"/>
      <c r="B107" s="65"/>
      <c r="C107" s="65"/>
      <c r="D107" s="65"/>
      <c r="E107" s="65"/>
      <c r="F107" s="65"/>
    </row>
    <row r="108" spans="1:6" x14ac:dyDescent="0.25">
      <c r="A108" s="120" t="s">
        <v>118</v>
      </c>
      <c r="B108" s="120"/>
      <c r="C108" s="120"/>
      <c r="D108" s="120"/>
      <c r="E108" s="120"/>
      <c r="F108" s="120"/>
    </row>
    <row r="109" spans="1:6" ht="18.75" customHeight="1" x14ac:dyDescent="0.25">
      <c r="A109" s="74">
        <v>4</v>
      </c>
      <c r="B109" s="110" t="s">
        <v>119</v>
      </c>
      <c r="C109" s="110"/>
      <c r="D109" s="110"/>
      <c r="E109" s="110" t="s">
        <v>53</v>
      </c>
      <c r="F109" s="110"/>
    </row>
    <row r="110" spans="1:6" ht="15.75" customHeight="1" x14ac:dyDescent="0.25">
      <c r="A110" s="70" t="s">
        <v>120</v>
      </c>
      <c r="B110" s="132" t="s">
        <v>121</v>
      </c>
      <c r="C110" s="132"/>
      <c r="D110" s="132"/>
      <c r="E110" s="114">
        <f>E102</f>
        <v>269.36406659856669</v>
      </c>
      <c r="F110" s="114"/>
    </row>
    <row r="111" spans="1:6" ht="18" customHeight="1" x14ac:dyDescent="0.25">
      <c r="A111" s="70" t="s">
        <v>122</v>
      </c>
      <c r="B111" s="133" t="s">
        <v>116</v>
      </c>
      <c r="C111" s="133"/>
      <c r="D111" s="133"/>
      <c r="E111" s="114">
        <v>0</v>
      </c>
      <c r="F111" s="114"/>
    </row>
    <row r="112" spans="1:6" ht="15.75" customHeight="1" x14ac:dyDescent="0.25">
      <c r="A112" s="110" t="s">
        <v>57</v>
      </c>
      <c r="B112" s="110"/>
      <c r="C112" s="110"/>
      <c r="D112" s="110"/>
      <c r="E112" s="115">
        <f>SUM(E110:F111)</f>
        <v>269.36406659856669</v>
      </c>
      <c r="F112" s="115"/>
    </row>
    <row r="113" spans="1:6" x14ac:dyDescent="0.25">
      <c r="A113" s="65"/>
      <c r="B113" s="65"/>
      <c r="C113" s="65"/>
      <c r="D113" s="65"/>
      <c r="E113" s="105"/>
      <c r="F113" s="105"/>
    </row>
    <row r="114" spans="1:6" ht="15.75" customHeight="1" x14ac:dyDescent="0.25">
      <c r="A114" s="130" t="s">
        <v>166</v>
      </c>
      <c r="B114" s="120"/>
      <c r="C114" s="120"/>
      <c r="D114" s="120"/>
      <c r="E114" s="120"/>
      <c r="F114" s="120"/>
    </row>
    <row r="115" spans="1:6" x14ac:dyDescent="0.25">
      <c r="A115" s="74">
        <v>5</v>
      </c>
      <c r="B115" s="69" t="s">
        <v>123</v>
      </c>
      <c r="C115" s="131"/>
      <c r="D115" s="131"/>
      <c r="E115" s="110" t="s">
        <v>53</v>
      </c>
      <c r="F115" s="110"/>
    </row>
    <row r="116" spans="1:6" x14ac:dyDescent="0.25">
      <c r="A116" s="70" t="s">
        <v>35</v>
      </c>
      <c r="B116" s="71" t="s">
        <v>149</v>
      </c>
      <c r="C116" s="131"/>
      <c r="D116" s="131"/>
      <c r="E116" s="126">
        <f>'UNIFORMES E EPIs'!E19</f>
        <v>64.825000000000003</v>
      </c>
      <c r="F116" s="126"/>
    </row>
    <row r="117" spans="1:6" ht="15" customHeight="1" x14ac:dyDescent="0.25">
      <c r="A117" s="127" t="s">
        <v>57</v>
      </c>
      <c r="B117" s="129"/>
      <c r="C117" s="129"/>
      <c r="D117" s="128"/>
      <c r="E117" s="115">
        <f>SUM(E116:F116)</f>
        <v>64.825000000000003</v>
      </c>
      <c r="F117" s="115"/>
    </row>
    <row r="118" spans="1:6" ht="15" customHeight="1" x14ac:dyDescent="0.25">
      <c r="A118" s="78"/>
      <c r="B118" s="65"/>
      <c r="C118" s="65"/>
      <c r="D118" s="65"/>
      <c r="E118" s="79"/>
      <c r="F118" s="79"/>
    </row>
    <row r="119" spans="1:6" ht="18" customHeight="1" x14ac:dyDescent="0.25">
      <c r="A119" s="120" t="s">
        <v>124</v>
      </c>
      <c r="B119" s="120"/>
      <c r="C119" s="120"/>
      <c r="D119" s="120"/>
      <c r="E119" s="120"/>
      <c r="F119" s="120"/>
    </row>
    <row r="120" spans="1:6" ht="15.75" customHeight="1" x14ac:dyDescent="0.25">
      <c r="A120" s="74">
        <v>6</v>
      </c>
      <c r="B120" s="69" t="s">
        <v>125</v>
      </c>
      <c r="C120" s="110" t="s">
        <v>69</v>
      </c>
      <c r="D120" s="110"/>
      <c r="E120" s="127" t="s">
        <v>53</v>
      </c>
      <c r="F120" s="128"/>
    </row>
    <row r="121" spans="1:6" ht="15.75" customHeight="1" x14ac:dyDescent="0.25">
      <c r="A121" s="70" t="s">
        <v>35</v>
      </c>
      <c r="B121" s="70" t="s">
        <v>126</v>
      </c>
      <c r="C121" s="122">
        <v>0.05</v>
      </c>
      <c r="D121" s="122"/>
      <c r="E121" s="123">
        <f>($E$90+$E$106+$E$112+$E$117)*C121</f>
        <v>165.11940737872544</v>
      </c>
      <c r="F121" s="124"/>
    </row>
    <row r="122" spans="1:6" x14ac:dyDescent="0.25">
      <c r="A122" s="70" t="s">
        <v>37</v>
      </c>
      <c r="B122" s="70" t="s">
        <v>127</v>
      </c>
      <c r="C122" s="122">
        <v>0.1</v>
      </c>
      <c r="D122" s="122"/>
      <c r="E122" s="123">
        <f>C122*(E121+E137)</f>
        <v>392.78053850259613</v>
      </c>
      <c r="F122" s="124"/>
    </row>
    <row r="123" spans="1:6" x14ac:dyDescent="0.25">
      <c r="A123" s="70" t="s">
        <v>39</v>
      </c>
      <c r="B123" s="70" t="s">
        <v>128</v>
      </c>
      <c r="C123" s="125">
        <v>6.1499999999999999E-2</v>
      </c>
      <c r="D123" s="125"/>
      <c r="E123" s="126">
        <f>($E$90+$E$106+$E$112+$E$117+$E$121+$E$119)*C123</f>
        <v>213.25171462962388</v>
      </c>
      <c r="F123" s="126"/>
    </row>
    <row r="124" spans="1:6" x14ac:dyDescent="0.25">
      <c r="A124" s="76" t="s">
        <v>159</v>
      </c>
      <c r="B124" s="77" t="s">
        <v>158</v>
      </c>
      <c r="C124" s="121">
        <v>6.4999999999999997E-3</v>
      </c>
      <c r="D124" s="121"/>
      <c r="E124" s="114">
        <f>($E$90+$E$106+$E$112+$E$117+$E$121+$E$122)*C124</f>
        <v>25.091872607462896</v>
      </c>
      <c r="F124" s="114"/>
    </row>
    <row r="125" spans="1:6" x14ac:dyDescent="0.25">
      <c r="A125" s="76" t="s">
        <v>161</v>
      </c>
      <c r="B125" s="77" t="s">
        <v>160</v>
      </c>
      <c r="C125" s="121">
        <v>0.03</v>
      </c>
      <c r="D125" s="121"/>
      <c r="E125" s="114">
        <f>($E$90+$E$106+$E$112+$E$117+$E$121+$E$122)*C125</f>
        <v>115.8086428036749</v>
      </c>
      <c r="F125" s="114"/>
    </row>
    <row r="126" spans="1:6" x14ac:dyDescent="0.25">
      <c r="A126" s="76" t="s">
        <v>162</v>
      </c>
      <c r="B126" s="77" t="s">
        <v>163</v>
      </c>
      <c r="C126" s="121">
        <v>2.5000000000000001E-2</v>
      </c>
      <c r="D126" s="121"/>
      <c r="E126" s="114">
        <f>($E$90+$E$106+$E$112+$E$117+$E$121+$E$122)*C126</f>
        <v>96.507202336395764</v>
      </c>
      <c r="F126" s="114"/>
    </row>
    <row r="127" spans="1:6" x14ac:dyDescent="0.25">
      <c r="A127" s="110" t="s">
        <v>57</v>
      </c>
      <c r="B127" s="110"/>
      <c r="C127" s="119">
        <v>0.21149999999999999</v>
      </c>
      <c r="D127" s="119"/>
      <c r="E127" s="115">
        <f>SUM(E121:F123)</f>
        <v>771.15166051094548</v>
      </c>
      <c r="F127" s="115"/>
    </row>
    <row r="128" spans="1:6" ht="18.75" customHeight="1" x14ac:dyDescent="0.25">
      <c r="A128" s="65"/>
      <c r="B128" s="65"/>
      <c r="C128" s="116"/>
      <c r="D128" s="116"/>
      <c r="E128" s="65"/>
      <c r="F128" s="65"/>
    </row>
    <row r="129" spans="1:6" x14ac:dyDescent="0.25">
      <c r="A129" s="120" t="s">
        <v>129</v>
      </c>
      <c r="B129" s="120"/>
      <c r="C129" s="120"/>
      <c r="D129" s="120"/>
      <c r="E129" s="120"/>
      <c r="F129" s="120"/>
    </row>
    <row r="130" spans="1:6" x14ac:dyDescent="0.25">
      <c r="A130" s="65"/>
      <c r="B130" s="65"/>
      <c r="C130" s="116"/>
      <c r="D130" s="116"/>
      <c r="E130" s="65"/>
      <c r="F130" s="65"/>
    </row>
    <row r="131" spans="1:6" x14ac:dyDescent="0.25">
      <c r="A131" s="89"/>
      <c r="B131" s="110" t="s">
        <v>130</v>
      </c>
      <c r="C131" s="110"/>
      <c r="D131" s="110"/>
      <c r="E131" s="110" t="s">
        <v>53</v>
      </c>
      <c r="F131" s="110"/>
    </row>
    <row r="132" spans="1:6" x14ac:dyDescent="0.25">
      <c r="A132" s="70" t="s">
        <v>35</v>
      </c>
      <c r="B132" s="108" t="s">
        <v>131</v>
      </c>
      <c r="C132" s="108"/>
      <c r="D132" s="108"/>
      <c r="E132" s="114">
        <f>E33</f>
        <v>1581.7974545454547</v>
      </c>
      <c r="F132" s="114"/>
    </row>
    <row r="133" spans="1:6" x14ac:dyDescent="0.25">
      <c r="A133" s="70" t="s">
        <v>37</v>
      </c>
      <c r="B133" s="108" t="s">
        <v>132</v>
      </c>
      <c r="C133" s="108"/>
      <c r="D133" s="108"/>
      <c r="E133" s="114">
        <f>E72</f>
        <v>1759.8232900120242</v>
      </c>
      <c r="F133" s="114"/>
    </row>
    <row r="134" spans="1:6" x14ac:dyDescent="0.25">
      <c r="A134" s="70" t="s">
        <v>39</v>
      </c>
      <c r="B134" s="108" t="s">
        <v>101</v>
      </c>
      <c r="C134" s="108"/>
      <c r="D134" s="108"/>
      <c r="E134" s="114">
        <f>E82</f>
        <v>86.876166491189764</v>
      </c>
      <c r="F134" s="114"/>
    </row>
    <row r="135" spans="1:6" x14ac:dyDescent="0.25">
      <c r="A135" s="70" t="s">
        <v>41</v>
      </c>
      <c r="B135" s="108" t="s">
        <v>133</v>
      </c>
      <c r="C135" s="108"/>
      <c r="D135" s="108"/>
      <c r="E135" s="114">
        <f>E112</f>
        <v>269.36406659856669</v>
      </c>
      <c r="F135" s="114"/>
    </row>
    <row r="136" spans="1:6" x14ac:dyDescent="0.25">
      <c r="A136" s="70" t="s">
        <v>43</v>
      </c>
      <c r="B136" s="113" t="s">
        <v>32</v>
      </c>
      <c r="C136" s="108"/>
      <c r="D136" s="108"/>
      <c r="E136" s="114">
        <f>E117</f>
        <v>64.825000000000003</v>
      </c>
      <c r="F136" s="114"/>
    </row>
    <row r="137" spans="1:6" x14ac:dyDescent="0.25">
      <c r="A137" s="118" t="s">
        <v>157</v>
      </c>
      <c r="B137" s="110"/>
      <c r="C137" s="110"/>
      <c r="D137" s="110"/>
      <c r="E137" s="115">
        <f>SUM(E132:F136)</f>
        <v>3762.6859776472356</v>
      </c>
      <c r="F137" s="115"/>
    </row>
    <row r="138" spans="1:6" x14ac:dyDescent="0.25">
      <c r="A138" s="70" t="s">
        <v>74</v>
      </c>
      <c r="B138" s="113" t="s">
        <v>156</v>
      </c>
      <c r="C138" s="108"/>
      <c r="D138" s="108"/>
      <c r="E138" s="114">
        <f>E127</f>
        <v>771.15166051094548</v>
      </c>
      <c r="F138" s="114"/>
    </row>
    <row r="139" spans="1:6" x14ac:dyDescent="0.25">
      <c r="A139" s="110" t="s">
        <v>134</v>
      </c>
      <c r="B139" s="110"/>
      <c r="C139" s="110"/>
      <c r="D139" s="110"/>
      <c r="E139" s="115">
        <f>SUM(E137+E138)</f>
        <v>4533.8376381581811</v>
      </c>
      <c r="F139" s="115"/>
    </row>
    <row r="140" spans="1:6" x14ac:dyDescent="0.25">
      <c r="A140" s="65"/>
      <c r="B140" s="65"/>
      <c r="C140" s="116"/>
      <c r="D140" s="116"/>
      <c r="E140" s="65"/>
      <c r="F140" s="65"/>
    </row>
    <row r="141" spans="1:6" x14ac:dyDescent="0.25">
      <c r="A141" s="65"/>
      <c r="B141" s="65"/>
      <c r="C141" s="110" t="s">
        <v>135</v>
      </c>
      <c r="D141" s="110"/>
      <c r="E141" s="117">
        <v>402</v>
      </c>
      <c r="F141" s="117"/>
    </row>
    <row r="142" spans="1:6" x14ac:dyDescent="0.25">
      <c r="A142" s="65"/>
      <c r="B142" s="65"/>
      <c r="C142" s="108" t="s">
        <v>136</v>
      </c>
      <c r="D142" s="108"/>
      <c r="E142" s="109">
        <f>E139*E141</f>
        <v>1822602.7305395887</v>
      </c>
      <c r="F142" s="109"/>
    </row>
    <row r="143" spans="1:6" x14ac:dyDescent="0.25">
      <c r="A143" s="65"/>
      <c r="B143" s="65"/>
      <c r="C143" s="110" t="s">
        <v>137</v>
      </c>
      <c r="D143" s="110"/>
      <c r="E143" s="111">
        <v>12</v>
      </c>
      <c r="F143" s="111"/>
    </row>
    <row r="144" spans="1:6" x14ac:dyDescent="0.25">
      <c r="A144" s="65"/>
      <c r="B144" s="65"/>
      <c r="C144" s="112" t="s">
        <v>138</v>
      </c>
      <c r="D144" s="112"/>
      <c r="E144" s="109">
        <f>E142*E143</f>
        <v>21871232.766475067</v>
      </c>
      <c r="F144" s="109"/>
    </row>
    <row r="145" spans="5:5" s="66" customFormat="1" x14ac:dyDescent="0.25"/>
    <row r="146" spans="5:5" s="66" customFormat="1" x14ac:dyDescent="0.25"/>
    <row r="147" spans="5:5" s="66" customFormat="1" x14ac:dyDescent="0.25"/>
    <row r="148" spans="5:5" s="66" customFormat="1" x14ac:dyDescent="0.25"/>
    <row r="149" spans="5:5" s="66" customFormat="1" x14ac:dyDescent="0.25"/>
    <row r="150" spans="5:5" s="66" customFormat="1" x14ac:dyDescent="0.25"/>
    <row r="151" spans="5:5" s="66" customFormat="1" x14ac:dyDescent="0.25">
      <c r="E151" s="86"/>
    </row>
    <row r="152" spans="5:5" s="66" customFormat="1" x14ac:dyDescent="0.25">
      <c r="E152" s="86"/>
    </row>
    <row r="153" spans="5:5" s="66" customFormat="1" x14ac:dyDescent="0.25">
      <c r="E153" s="86"/>
    </row>
    <row r="154" spans="5:5" s="66" customFormat="1" x14ac:dyDescent="0.25">
      <c r="E154" s="86"/>
    </row>
    <row r="155" spans="5:5" s="66" customFormat="1" x14ac:dyDescent="0.25">
      <c r="E155" s="86"/>
    </row>
    <row r="156" spans="5:5" s="66" customFormat="1" x14ac:dyDescent="0.25">
      <c r="E156" s="86"/>
    </row>
    <row r="157" spans="5:5" s="66" customFormat="1" x14ac:dyDescent="0.25">
      <c r="E157" s="86"/>
    </row>
    <row r="158" spans="5:5" s="66" customFormat="1" x14ac:dyDescent="0.25">
      <c r="E158" s="86"/>
    </row>
    <row r="159" spans="5:5" s="66" customFormat="1" x14ac:dyDescent="0.25"/>
    <row r="160" spans="5:5" s="66" customFormat="1" x14ac:dyDescent="0.25"/>
    <row r="161" s="66" customFormat="1" x14ac:dyDescent="0.25"/>
    <row r="162" s="66" customFormat="1" x14ac:dyDescent="0.25"/>
    <row r="163" s="66" customFormat="1" x14ac:dyDescent="0.25"/>
    <row r="164" s="66" customFormat="1" x14ac:dyDescent="0.25"/>
    <row r="165" s="66" customFormat="1" x14ac:dyDescent="0.25"/>
    <row r="166" s="66" customFormat="1" x14ac:dyDescent="0.25"/>
    <row r="167" s="66" customFormat="1" x14ac:dyDescent="0.25"/>
    <row r="168" s="66" customFormat="1" x14ac:dyDescent="0.25"/>
    <row r="169" s="66" customFormat="1" x14ac:dyDescent="0.25"/>
    <row r="170" s="66" customFormat="1" x14ac:dyDescent="0.25"/>
    <row r="171" s="66" customFormat="1" x14ac:dyDescent="0.25"/>
    <row r="172" s="66" customFormat="1" x14ac:dyDescent="0.25"/>
    <row r="173" s="66" customFormat="1" x14ac:dyDescent="0.25"/>
    <row r="174" s="66" customFormat="1" x14ac:dyDescent="0.25"/>
    <row r="175" s="66" customFormat="1" x14ac:dyDescent="0.25"/>
    <row r="176" s="66" customFormat="1" x14ac:dyDescent="0.25"/>
    <row r="177" s="66" customFormat="1" x14ac:dyDescent="0.25"/>
    <row r="178" s="66" customFormat="1" x14ac:dyDescent="0.25"/>
    <row r="179" s="66" customFormat="1" x14ac:dyDescent="0.25"/>
    <row r="180" s="66" customFormat="1" x14ac:dyDescent="0.25"/>
    <row r="181" s="66" customFormat="1" x14ac:dyDescent="0.25"/>
    <row r="182" s="66" customFormat="1" x14ac:dyDescent="0.25"/>
    <row r="183" s="66" customFormat="1" x14ac:dyDescent="0.25"/>
    <row r="184" s="66" customFormat="1" x14ac:dyDescent="0.25"/>
    <row r="185" s="66" customFormat="1" x14ac:dyDescent="0.25"/>
    <row r="186" s="66" customFormat="1" x14ac:dyDescent="0.25"/>
    <row r="187" s="66" customFormat="1" x14ac:dyDescent="0.25"/>
    <row r="188" s="66" customFormat="1" x14ac:dyDescent="0.25"/>
    <row r="189" s="66" customFormat="1" x14ac:dyDescent="0.25"/>
    <row r="190" s="66" customFormat="1" x14ac:dyDescent="0.25"/>
    <row r="191" s="66" customFormat="1" x14ac:dyDescent="0.25"/>
    <row r="192" s="66" customFormat="1" x14ac:dyDescent="0.25"/>
    <row r="193" s="66" customFormat="1" x14ac:dyDescent="0.25"/>
    <row r="194" s="66" customFormat="1" x14ac:dyDescent="0.25"/>
    <row r="195" s="66" customFormat="1" x14ac:dyDescent="0.25"/>
    <row r="196" s="66" customFormat="1" x14ac:dyDescent="0.25"/>
    <row r="197" s="66" customFormat="1" x14ac:dyDescent="0.25"/>
    <row r="198" s="66" customFormat="1" x14ac:dyDescent="0.25"/>
    <row r="199" s="66" customFormat="1" x14ac:dyDescent="0.25"/>
    <row r="200" s="66" customFormat="1" x14ac:dyDescent="0.25"/>
    <row r="201" s="66" customFormat="1" x14ac:dyDescent="0.25"/>
    <row r="202" s="66" customFormat="1" x14ac:dyDescent="0.25"/>
    <row r="203" s="66" customFormat="1" x14ac:dyDescent="0.25"/>
    <row r="204" s="66" customFormat="1" x14ac:dyDescent="0.25"/>
    <row r="205" s="66" customFormat="1" x14ac:dyDescent="0.25"/>
    <row r="206" s="66" customFormat="1" x14ac:dyDescent="0.25"/>
    <row r="207" s="66" customFormat="1" x14ac:dyDescent="0.25"/>
    <row r="208" s="66" customFormat="1" x14ac:dyDescent="0.25"/>
    <row r="209" s="66" customFormat="1" x14ac:dyDescent="0.25"/>
    <row r="210" s="66" customFormat="1" x14ac:dyDescent="0.25"/>
    <row r="211" s="66" customFormat="1" x14ac:dyDescent="0.25"/>
    <row r="212" s="66" customFormat="1" x14ac:dyDescent="0.25"/>
    <row r="213" s="66" customFormat="1" x14ac:dyDescent="0.25"/>
    <row r="214" s="66" customFormat="1" x14ac:dyDescent="0.25"/>
    <row r="215" s="66" customFormat="1" x14ac:dyDescent="0.25"/>
    <row r="216" s="66" customFormat="1" x14ac:dyDescent="0.25"/>
    <row r="217" s="66" customFormat="1" x14ac:dyDescent="0.25"/>
    <row r="218" s="66" customFormat="1" x14ac:dyDescent="0.25"/>
    <row r="219" s="66" customFormat="1" x14ac:dyDescent="0.25"/>
    <row r="220" s="66" customFormat="1" x14ac:dyDescent="0.25"/>
    <row r="221" s="66" customFormat="1" x14ac:dyDescent="0.25"/>
    <row r="222" s="66" customFormat="1" x14ac:dyDescent="0.25"/>
    <row r="223" s="66" customFormat="1" x14ac:dyDescent="0.25"/>
    <row r="224" s="66" customFormat="1" x14ac:dyDescent="0.25"/>
    <row r="225" s="66" customFormat="1" x14ac:dyDescent="0.25"/>
    <row r="226" s="66" customFormat="1" x14ac:dyDescent="0.25"/>
    <row r="227" s="66" customFormat="1" x14ac:dyDescent="0.25"/>
    <row r="228" s="66" customFormat="1" x14ac:dyDescent="0.25"/>
    <row r="229" s="66" customFormat="1" x14ac:dyDescent="0.25"/>
    <row r="230" s="66" customFormat="1" x14ac:dyDescent="0.25"/>
    <row r="231" s="66" customFormat="1" x14ac:dyDescent="0.25"/>
    <row r="232" s="66" customFormat="1" x14ac:dyDescent="0.25"/>
    <row r="233" s="66" customFormat="1" x14ac:dyDescent="0.25"/>
    <row r="234" s="66" customFormat="1" x14ac:dyDescent="0.25"/>
    <row r="235" s="66" customFormat="1" x14ac:dyDescent="0.25"/>
    <row r="236" s="66" customFormat="1" x14ac:dyDescent="0.25"/>
    <row r="237" s="66" customFormat="1" x14ac:dyDescent="0.25"/>
    <row r="238" s="66" customFormat="1" x14ac:dyDescent="0.25"/>
    <row r="239" s="66" customFormat="1" x14ac:dyDescent="0.25"/>
    <row r="240" s="66" customFormat="1" x14ac:dyDescent="0.25"/>
    <row r="241" s="66" customFormat="1" x14ac:dyDescent="0.25"/>
    <row r="242" s="66" customFormat="1" x14ac:dyDescent="0.25"/>
    <row r="243" s="66" customFormat="1" x14ac:dyDescent="0.25"/>
  </sheetData>
  <mergeCells count="240">
    <mergeCell ref="A6:F6"/>
    <mergeCell ref="A1:B1"/>
    <mergeCell ref="A2:B2"/>
    <mergeCell ref="A3:B3"/>
    <mergeCell ref="A4:B4"/>
    <mergeCell ref="C63:D63"/>
    <mergeCell ref="E63:F63"/>
    <mergeCell ref="C64:D64"/>
    <mergeCell ref="E64:F64"/>
    <mergeCell ref="B12:D12"/>
    <mergeCell ref="E12:F12"/>
    <mergeCell ref="B13:D13"/>
    <mergeCell ref="E13:F13"/>
    <mergeCell ref="B14:D14"/>
    <mergeCell ref="E14:F14"/>
    <mergeCell ref="B27:D27"/>
    <mergeCell ref="E27:F27"/>
    <mergeCell ref="B28:D28"/>
    <mergeCell ref="E28:F28"/>
    <mergeCell ref="B29:D29"/>
    <mergeCell ref="E29:F29"/>
    <mergeCell ref="B23:D23"/>
    <mergeCell ref="E23:F23"/>
    <mergeCell ref="B24:D24"/>
    <mergeCell ref="E24:F24"/>
    <mergeCell ref="C25:D25"/>
    <mergeCell ref="A26:F26"/>
    <mergeCell ref="A33:D33"/>
    <mergeCell ref="E33:F33"/>
    <mergeCell ref="A8:F8"/>
    <mergeCell ref="A9:F9"/>
    <mergeCell ref="C10:D10"/>
    <mergeCell ref="A11:F11"/>
    <mergeCell ref="A19:D19"/>
    <mergeCell ref="E19:F19"/>
    <mergeCell ref="C20:D20"/>
    <mergeCell ref="A21:F21"/>
    <mergeCell ref="B22:D22"/>
    <mergeCell ref="E22:F22"/>
    <mergeCell ref="B15:D15"/>
    <mergeCell ref="E15:F15"/>
    <mergeCell ref="B16:D16"/>
    <mergeCell ref="E16:F16"/>
    <mergeCell ref="A17:F17"/>
    <mergeCell ref="A18:F18"/>
    <mergeCell ref="C34:D34"/>
    <mergeCell ref="A35:F35"/>
    <mergeCell ref="A36:F36"/>
    <mergeCell ref="B30:D30"/>
    <mergeCell ref="E30:F30"/>
    <mergeCell ref="B31:D31"/>
    <mergeCell ref="E31:F31"/>
    <mergeCell ref="B32:D32"/>
    <mergeCell ref="E32:F32"/>
    <mergeCell ref="A40:B40"/>
    <mergeCell ref="C40:D40"/>
    <mergeCell ref="E40:F40"/>
    <mergeCell ref="A41:B41"/>
    <mergeCell ref="C41:D41"/>
    <mergeCell ref="E41:F41"/>
    <mergeCell ref="B37:D37"/>
    <mergeCell ref="E37:F37"/>
    <mergeCell ref="C38:D38"/>
    <mergeCell ref="E38:F38"/>
    <mergeCell ref="C39:D39"/>
    <mergeCell ref="E39:F39"/>
    <mergeCell ref="C46:D46"/>
    <mergeCell ref="E46:F46"/>
    <mergeCell ref="C47:D47"/>
    <mergeCell ref="E47:F47"/>
    <mergeCell ref="C48:D48"/>
    <mergeCell ref="E48:F48"/>
    <mergeCell ref="A42:D42"/>
    <mergeCell ref="E42:F42"/>
    <mergeCell ref="C43:D43"/>
    <mergeCell ref="A44:F44"/>
    <mergeCell ref="C45:D45"/>
    <mergeCell ref="E45:F45"/>
    <mergeCell ref="C52:D52"/>
    <mergeCell ref="E52:F52"/>
    <mergeCell ref="C53:D53"/>
    <mergeCell ref="E53:F53"/>
    <mergeCell ref="C54:D54"/>
    <mergeCell ref="E54:F54"/>
    <mergeCell ref="C49:D49"/>
    <mergeCell ref="E49:F49"/>
    <mergeCell ref="C50:D50"/>
    <mergeCell ref="E50:F50"/>
    <mergeCell ref="C51:D51"/>
    <mergeCell ref="E51:F51"/>
    <mergeCell ref="C59:D59"/>
    <mergeCell ref="E59:F59"/>
    <mergeCell ref="C60:D60"/>
    <mergeCell ref="E60:F60"/>
    <mergeCell ref="C62:D62"/>
    <mergeCell ref="E62:F62"/>
    <mergeCell ref="C55:D55"/>
    <mergeCell ref="A56:F56"/>
    <mergeCell ref="B57:D57"/>
    <mergeCell ref="E57:F57"/>
    <mergeCell ref="C58:D58"/>
    <mergeCell ref="E58:F58"/>
    <mergeCell ref="C61:D61"/>
    <mergeCell ref="E61:F61"/>
    <mergeCell ref="B69:D69"/>
    <mergeCell ref="E69:F69"/>
    <mergeCell ref="B70:D70"/>
    <mergeCell ref="E70:F70"/>
    <mergeCell ref="B71:D71"/>
    <mergeCell ref="E71:F71"/>
    <mergeCell ref="A65:D65"/>
    <mergeCell ref="E65:F65"/>
    <mergeCell ref="C66:D66"/>
    <mergeCell ref="A67:F67"/>
    <mergeCell ref="B68:D68"/>
    <mergeCell ref="E68:F68"/>
    <mergeCell ref="C76:D76"/>
    <mergeCell ref="E76:F76"/>
    <mergeCell ref="C77:D77"/>
    <mergeCell ref="E77:F77"/>
    <mergeCell ref="C78:D78"/>
    <mergeCell ref="E78:F78"/>
    <mergeCell ref="A72:D72"/>
    <mergeCell ref="E72:F72"/>
    <mergeCell ref="C73:D73"/>
    <mergeCell ref="A74:F74"/>
    <mergeCell ref="C75:D75"/>
    <mergeCell ref="E75:F75"/>
    <mergeCell ref="A82:D82"/>
    <mergeCell ref="E82:F82"/>
    <mergeCell ref="A84:F84"/>
    <mergeCell ref="C85:D85"/>
    <mergeCell ref="E85:F85"/>
    <mergeCell ref="C86:D86"/>
    <mergeCell ref="E86:F86"/>
    <mergeCell ref="C79:D79"/>
    <mergeCell ref="E79:F79"/>
    <mergeCell ref="C80:D80"/>
    <mergeCell ref="E80:F80"/>
    <mergeCell ref="C81:D81"/>
    <mergeCell ref="E81:F81"/>
    <mergeCell ref="A90:D90"/>
    <mergeCell ref="E90:F90"/>
    <mergeCell ref="A92:F92"/>
    <mergeCell ref="A93:F93"/>
    <mergeCell ref="C94:D94"/>
    <mergeCell ref="E94:F94"/>
    <mergeCell ref="C87:D87"/>
    <mergeCell ref="E87:F87"/>
    <mergeCell ref="C88:D88"/>
    <mergeCell ref="E88:F88"/>
    <mergeCell ref="C89:D89"/>
    <mergeCell ref="E89:F89"/>
    <mergeCell ref="C98:D98"/>
    <mergeCell ref="E98:F98"/>
    <mergeCell ref="C99:D99"/>
    <mergeCell ref="E99:F99"/>
    <mergeCell ref="C100:D100"/>
    <mergeCell ref="E100:F100"/>
    <mergeCell ref="C95:D95"/>
    <mergeCell ref="E95:F95"/>
    <mergeCell ref="C96:D96"/>
    <mergeCell ref="E96:F96"/>
    <mergeCell ref="C97:D97"/>
    <mergeCell ref="E97:F97"/>
    <mergeCell ref="C105:D105"/>
    <mergeCell ref="E105:F105"/>
    <mergeCell ref="C106:D106"/>
    <mergeCell ref="E106:F106"/>
    <mergeCell ref="A108:F108"/>
    <mergeCell ref="B109:D109"/>
    <mergeCell ref="E109:F109"/>
    <mergeCell ref="C101:D101"/>
    <mergeCell ref="E101:F101"/>
    <mergeCell ref="C102:D102"/>
    <mergeCell ref="E102:F102"/>
    <mergeCell ref="A103:F103"/>
    <mergeCell ref="C104:D104"/>
    <mergeCell ref="E104:F104"/>
    <mergeCell ref="A114:F114"/>
    <mergeCell ref="C115:D115"/>
    <mergeCell ref="E115:F115"/>
    <mergeCell ref="C116:D116"/>
    <mergeCell ref="E116:F116"/>
    <mergeCell ref="B110:D110"/>
    <mergeCell ref="E110:F110"/>
    <mergeCell ref="B111:D111"/>
    <mergeCell ref="E111:F111"/>
    <mergeCell ref="A112:D112"/>
    <mergeCell ref="E112:F112"/>
    <mergeCell ref="C122:D122"/>
    <mergeCell ref="E122:F122"/>
    <mergeCell ref="C123:D123"/>
    <mergeCell ref="E123:F123"/>
    <mergeCell ref="C124:D124"/>
    <mergeCell ref="E124:F124"/>
    <mergeCell ref="E117:F117"/>
    <mergeCell ref="A119:F119"/>
    <mergeCell ref="C120:D120"/>
    <mergeCell ref="E120:F120"/>
    <mergeCell ref="C121:D121"/>
    <mergeCell ref="E121:F121"/>
    <mergeCell ref="A117:D117"/>
    <mergeCell ref="C127:D127"/>
    <mergeCell ref="E127:F127"/>
    <mergeCell ref="C128:D128"/>
    <mergeCell ref="A129:F129"/>
    <mergeCell ref="C130:D130"/>
    <mergeCell ref="B131:D131"/>
    <mergeCell ref="E131:F131"/>
    <mergeCell ref="C125:D125"/>
    <mergeCell ref="E125:F125"/>
    <mergeCell ref="C126:D126"/>
    <mergeCell ref="E126:F126"/>
    <mergeCell ref="A127:B127"/>
    <mergeCell ref="B135:D135"/>
    <mergeCell ref="E135:F135"/>
    <mergeCell ref="B136:D136"/>
    <mergeCell ref="E136:F136"/>
    <mergeCell ref="A137:D137"/>
    <mergeCell ref="E137:F137"/>
    <mergeCell ref="B132:D132"/>
    <mergeCell ref="E132:F132"/>
    <mergeCell ref="B133:D133"/>
    <mergeCell ref="E133:F133"/>
    <mergeCell ref="B134:D134"/>
    <mergeCell ref="E134:F134"/>
    <mergeCell ref="C142:D142"/>
    <mergeCell ref="E142:F142"/>
    <mergeCell ref="C143:D143"/>
    <mergeCell ref="E143:F143"/>
    <mergeCell ref="C144:D144"/>
    <mergeCell ref="E144:F144"/>
    <mergeCell ref="B138:D138"/>
    <mergeCell ref="E138:F138"/>
    <mergeCell ref="A139:D139"/>
    <mergeCell ref="E139:F139"/>
    <mergeCell ref="C140:D140"/>
    <mergeCell ref="C141:D141"/>
    <mergeCell ref="E141:F141"/>
  </mergeCells>
  <pageMargins left="0.511811024" right="0.511811024" top="0.78740157499999996" bottom="0.78740157499999996" header="0.31496062000000002" footer="0.31496062000000002"/>
  <pageSetup paperSize="9" scale="48" fitToHeight="0" orientation="portrait" verticalDpi="300" r:id="rId1"/>
  <rowBreaks count="1" manualBreakCount="1">
    <brk id="82" max="5" man="1"/>
  </rowBreaks>
  <colBreaks count="1" manualBreakCount="1">
    <brk id="6"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27A26D-30A2-4F37-9E3B-87BDD247704D}">
  <dimension ref="A1:F144"/>
  <sheetViews>
    <sheetView workbookViewId="0"/>
  </sheetViews>
  <sheetFormatPr defaultRowHeight="15" x14ac:dyDescent="0.25"/>
  <cols>
    <col min="1" max="1" width="12.85546875" customWidth="1"/>
    <col min="2" max="2" width="76.28515625" customWidth="1"/>
    <col min="3" max="3" width="20" customWidth="1"/>
    <col min="4" max="4" width="21.5703125" customWidth="1"/>
    <col min="5" max="5" width="54.5703125" customWidth="1"/>
    <col min="6" max="6" width="11.28515625" customWidth="1"/>
  </cols>
  <sheetData>
    <row r="1" spans="1:6" ht="15.75" x14ac:dyDescent="0.25">
      <c r="A1" s="96" t="s">
        <v>173</v>
      </c>
      <c r="B1" s="96"/>
      <c r="C1" s="95"/>
      <c r="D1" s="95"/>
      <c r="E1" s="95"/>
      <c r="F1" s="95"/>
    </row>
    <row r="2" spans="1:6" ht="15.75" x14ac:dyDescent="0.25">
      <c r="A2" s="96" t="s">
        <v>174</v>
      </c>
      <c r="B2" s="96"/>
      <c r="C2" s="95"/>
      <c r="D2" s="95"/>
      <c r="E2" s="95"/>
      <c r="F2" s="95"/>
    </row>
    <row r="3" spans="1:6" ht="15.75" x14ac:dyDescent="0.25">
      <c r="A3" s="96" t="s">
        <v>177</v>
      </c>
      <c r="B3" s="96"/>
      <c r="C3" s="95"/>
      <c r="D3" s="95"/>
      <c r="E3" s="95"/>
      <c r="F3" s="95"/>
    </row>
    <row r="4" spans="1:6" ht="15.75" x14ac:dyDescent="0.25">
      <c r="A4" s="96" t="s">
        <v>178</v>
      </c>
      <c r="B4" s="96"/>
      <c r="C4" s="95"/>
      <c r="D4" s="95"/>
      <c r="E4" s="95"/>
      <c r="F4" s="95"/>
    </row>
    <row r="5" spans="1:6" ht="15.75" x14ac:dyDescent="0.25">
      <c r="A5" s="95"/>
      <c r="B5" s="95"/>
      <c r="C5" s="95"/>
      <c r="D5" s="95"/>
      <c r="E5" s="95"/>
      <c r="F5" s="95"/>
    </row>
    <row r="6" spans="1:6" ht="15.75" x14ac:dyDescent="0.25">
      <c r="A6" s="144" t="s">
        <v>175</v>
      </c>
      <c r="B6" s="143"/>
      <c r="C6" s="143"/>
      <c r="D6" s="143"/>
      <c r="E6" s="143"/>
      <c r="F6" s="143"/>
    </row>
    <row r="7" spans="1:6" ht="15.75" x14ac:dyDescent="0.25">
      <c r="A7" s="62"/>
      <c r="B7" s="62"/>
      <c r="C7" s="62"/>
      <c r="D7" s="62"/>
      <c r="E7" s="62"/>
      <c r="F7" s="62"/>
    </row>
    <row r="8" spans="1:6" ht="15.75" x14ac:dyDescent="0.25">
      <c r="A8" s="144" t="s">
        <v>139</v>
      </c>
      <c r="B8" s="143"/>
      <c r="C8" s="143"/>
      <c r="D8" s="143"/>
      <c r="E8" s="143"/>
      <c r="F8" s="143"/>
    </row>
    <row r="9" spans="1:6" ht="15.75" x14ac:dyDescent="0.25">
      <c r="A9" s="118" t="s">
        <v>33</v>
      </c>
      <c r="B9" s="110"/>
      <c r="C9" s="110"/>
      <c r="D9" s="110"/>
      <c r="E9" s="110"/>
      <c r="F9" s="110"/>
    </row>
    <row r="10" spans="1:6" x14ac:dyDescent="0.25">
      <c r="A10" s="65"/>
      <c r="B10" s="65"/>
      <c r="C10" s="116"/>
      <c r="D10" s="116"/>
      <c r="E10" s="65"/>
      <c r="F10" s="65"/>
    </row>
    <row r="11" spans="1:6" ht="15.75" x14ac:dyDescent="0.25">
      <c r="A11" s="110" t="s">
        <v>34</v>
      </c>
      <c r="B11" s="110"/>
      <c r="C11" s="110"/>
      <c r="D11" s="110"/>
      <c r="E11" s="110"/>
      <c r="F11" s="110"/>
    </row>
    <row r="12" spans="1:6" ht="15.75" x14ac:dyDescent="0.25">
      <c r="A12" s="80" t="s">
        <v>35</v>
      </c>
      <c r="B12" s="108" t="s">
        <v>36</v>
      </c>
      <c r="C12" s="108"/>
      <c r="D12" s="108"/>
      <c r="E12" s="131"/>
      <c r="F12" s="131"/>
    </row>
    <row r="13" spans="1:6" ht="15.75" x14ac:dyDescent="0.25">
      <c r="A13" s="80" t="s">
        <v>37</v>
      </c>
      <c r="B13" s="108" t="s">
        <v>38</v>
      </c>
      <c r="C13" s="108"/>
      <c r="D13" s="108"/>
      <c r="E13" s="150" t="s">
        <v>179</v>
      </c>
      <c r="F13" s="150"/>
    </row>
    <row r="14" spans="1:6" ht="15.75" x14ac:dyDescent="0.25">
      <c r="A14" s="80" t="s">
        <v>39</v>
      </c>
      <c r="B14" s="108" t="s">
        <v>40</v>
      </c>
      <c r="C14" s="108"/>
      <c r="D14" s="108"/>
      <c r="E14" s="108" t="s">
        <v>176</v>
      </c>
      <c r="F14" s="108"/>
    </row>
    <row r="15" spans="1:6" ht="15.75" x14ac:dyDescent="0.25">
      <c r="A15" s="80" t="s">
        <v>41</v>
      </c>
      <c r="B15" s="108" t="s">
        <v>42</v>
      </c>
      <c r="C15" s="108"/>
      <c r="D15" s="108"/>
      <c r="E15" s="146">
        <v>45680</v>
      </c>
      <c r="F15" s="146"/>
    </row>
    <row r="16" spans="1:6" ht="15.75" x14ac:dyDescent="0.25">
      <c r="A16" s="80" t="s">
        <v>43</v>
      </c>
      <c r="B16" s="108" t="s">
        <v>44</v>
      </c>
      <c r="C16" s="108"/>
      <c r="D16" s="108"/>
      <c r="E16" s="108" t="s">
        <v>45</v>
      </c>
      <c r="F16" s="108"/>
    </row>
    <row r="17" spans="1:6" x14ac:dyDescent="0.25">
      <c r="A17" s="147"/>
      <c r="B17" s="116"/>
      <c r="C17" s="116"/>
      <c r="D17" s="116"/>
      <c r="E17" s="116"/>
      <c r="F17" s="148"/>
    </row>
    <row r="18" spans="1:6" ht="15.75" x14ac:dyDescent="0.25">
      <c r="A18" s="143" t="s">
        <v>46</v>
      </c>
      <c r="B18" s="143"/>
      <c r="C18" s="143"/>
      <c r="D18" s="143"/>
      <c r="E18" s="143"/>
      <c r="F18" s="143"/>
    </row>
    <row r="19" spans="1:6" ht="15.75" x14ac:dyDescent="0.25">
      <c r="A19" s="108" t="s">
        <v>180</v>
      </c>
      <c r="B19" s="108"/>
      <c r="C19" s="108"/>
      <c r="D19" s="108"/>
      <c r="E19" s="108" t="s">
        <v>182</v>
      </c>
      <c r="F19" s="145"/>
    </row>
    <row r="20" spans="1:6" x14ac:dyDescent="0.25">
      <c r="A20" s="65"/>
      <c r="B20" s="65"/>
      <c r="C20" s="116"/>
      <c r="D20" s="116"/>
      <c r="E20" s="65"/>
      <c r="F20" s="65"/>
    </row>
    <row r="21" spans="1:6" ht="15.75" x14ac:dyDescent="0.25">
      <c r="A21" s="143" t="s">
        <v>47</v>
      </c>
      <c r="B21" s="143"/>
      <c r="C21" s="143"/>
      <c r="D21" s="143"/>
      <c r="E21" s="143"/>
      <c r="F21" s="143"/>
    </row>
    <row r="22" spans="1:6" ht="15.75" x14ac:dyDescent="0.25">
      <c r="A22" s="82">
        <v>3</v>
      </c>
      <c r="B22" s="108" t="s">
        <v>48</v>
      </c>
      <c r="C22" s="108"/>
      <c r="D22" s="108"/>
      <c r="E22" s="114">
        <v>2363.13</v>
      </c>
      <c r="F22" s="114"/>
    </row>
    <row r="23" spans="1:6" ht="15.75" x14ac:dyDescent="0.25">
      <c r="A23" s="83">
        <v>4</v>
      </c>
      <c r="B23" s="150" t="s">
        <v>49</v>
      </c>
      <c r="C23" s="150"/>
      <c r="D23" s="150"/>
      <c r="E23" s="113" t="s">
        <v>152</v>
      </c>
      <c r="F23" s="108"/>
    </row>
    <row r="24" spans="1:6" ht="15.75" x14ac:dyDescent="0.25">
      <c r="A24" s="82">
        <v>6</v>
      </c>
      <c r="B24" s="108" t="s">
        <v>50</v>
      </c>
      <c r="C24" s="108"/>
      <c r="D24" s="108"/>
      <c r="E24" s="114">
        <v>1518</v>
      </c>
      <c r="F24" s="114"/>
    </row>
    <row r="25" spans="1:6" x14ac:dyDescent="0.25">
      <c r="A25" s="65"/>
      <c r="B25" s="65"/>
      <c r="C25" s="116"/>
      <c r="D25" s="116"/>
      <c r="E25" s="65"/>
      <c r="F25" s="65"/>
    </row>
    <row r="26" spans="1:6" ht="15.75" x14ac:dyDescent="0.25">
      <c r="A26" s="143" t="s">
        <v>51</v>
      </c>
      <c r="B26" s="143"/>
      <c r="C26" s="143"/>
      <c r="D26" s="143"/>
      <c r="E26" s="143"/>
      <c r="F26" s="143"/>
    </row>
    <row r="27" spans="1:6" ht="15.75" x14ac:dyDescent="0.25">
      <c r="A27" s="67">
        <v>1</v>
      </c>
      <c r="B27" s="139" t="s">
        <v>52</v>
      </c>
      <c r="C27" s="139"/>
      <c r="D27" s="139"/>
      <c r="E27" s="139" t="s">
        <v>53</v>
      </c>
      <c r="F27" s="139"/>
    </row>
    <row r="28" spans="1:6" ht="15.75" x14ac:dyDescent="0.25">
      <c r="A28" s="68" t="s">
        <v>35</v>
      </c>
      <c r="B28" s="112" t="s">
        <v>54</v>
      </c>
      <c r="C28" s="112"/>
      <c r="D28" s="112"/>
      <c r="E28" s="114">
        <f>E22/220*180</f>
        <v>1933.47</v>
      </c>
      <c r="F28" s="114"/>
    </row>
    <row r="29" spans="1:6" ht="15.75" x14ac:dyDescent="0.25">
      <c r="A29" s="68" t="s">
        <v>37</v>
      </c>
      <c r="B29" s="112" t="s">
        <v>184</v>
      </c>
      <c r="C29" s="112"/>
      <c r="D29" s="112"/>
      <c r="E29" s="114">
        <f>E28*0.3</f>
        <v>580.04099999999994</v>
      </c>
      <c r="F29" s="114"/>
    </row>
    <row r="30" spans="1:6" ht="15.75" x14ac:dyDescent="0.25">
      <c r="A30" s="68" t="s">
        <v>39</v>
      </c>
      <c r="B30" s="112" t="s">
        <v>185</v>
      </c>
      <c r="C30" s="112"/>
      <c r="D30" s="112"/>
      <c r="E30" s="126">
        <v>0</v>
      </c>
      <c r="F30" s="126"/>
    </row>
    <row r="31" spans="1:6" ht="15.75" x14ac:dyDescent="0.25">
      <c r="A31" s="68" t="s">
        <v>41</v>
      </c>
      <c r="B31" s="112" t="s">
        <v>186</v>
      </c>
      <c r="C31" s="112"/>
      <c r="D31" s="112"/>
      <c r="E31" s="114">
        <v>0</v>
      </c>
      <c r="F31" s="114"/>
    </row>
    <row r="32" spans="1:6" ht="15.75" x14ac:dyDescent="0.25">
      <c r="A32" s="68" t="s">
        <v>43</v>
      </c>
      <c r="B32" s="112" t="s">
        <v>56</v>
      </c>
      <c r="C32" s="112"/>
      <c r="D32" s="112"/>
      <c r="E32" s="114">
        <v>0</v>
      </c>
      <c r="F32" s="114"/>
    </row>
    <row r="33" spans="1:6" ht="15.75" x14ac:dyDescent="0.25">
      <c r="A33" s="110" t="s">
        <v>57</v>
      </c>
      <c r="B33" s="110"/>
      <c r="C33" s="110"/>
      <c r="D33" s="110"/>
      <c r="E33" s="136">
        <f>SUM(E28:F32)</f>
        <v>2513.511</v>
      </c>
      <c r="F33" s="136"/>
    </row>
    <row r="34" spans="1:6" x14ac:dyDescent="0.25">
      <c r="A34" s="65"/>
      <c r="B34" s="65"/>
      <c r="C34" s="116"/>
      <c r="D34" s="116"/>
      <c r="E34" s="65"/>
      <c r="F34" s="65"/>
    </row>
    <row r="35" spans="1:6" ht="15.75" x14ac:dyDescent="0.25">
      <c r="A35" s="120" t="s">
        <v>58</v>
      </c>
      <c r="B35" s="120"/>
      <c r="C35" s="120"/>
      <c r="D35" s="120"/>
      <c r="E35" s="120"/>
      <c r="F35" s="120"/>
    </row>
    <row r="36" spans="1:6" ht="15.75" x14ac:dyDescent="0.25">
      <c r="A36" s="120" t="s">
        <v>59</v>
      </c>
      <c r="B36" s="120"/>
      <c r="C36" s="120"/>
      <c r="D36" s="120"/>
      <c r="E36" s="120"/>
      <c r="F36" s="120"/>
    </row>
    <row r="37" spans="1:6" ht="15.75" x14ac:dyDescent="0.25">
      <c r="A37" s="69" t="s">
        <v>60</v>
      </c>
      <c r="B37" s="110" t="s">
        <v>61</v>
      </c>
      <c r="C37" s="110"/>
      <c r="D37" s="110"/>
      <c r="E37" s="110" t="s">
        <v>53</v>
      </c>
      <c r="F37" s="110"/>
    </row>
    <row r="38" spans="1:6" ht="15.75" x14ac:dyDescent="0.25">
      <c r="A38" s="80" t="s">
        <v>35</v>
      </c>
      <c r="B38" s="80" t="s">
        <v>62</v>
      </c>
      <c r="C38" s="141">
        <v>8.3299999999999999E-2</v>
      </c>
      <c r="D38" s="141"/>
      <c r="E38" s="142">
        <f>C38*$E$33</f>
        <v>209.3754663</v>
      </c>
      <c r="F38" s="142"/>
    </row>
    <row r="39" spans="1:6" ht="15.75" x14ac:dyDescent="0.25">
      <c r="A39" s="80" t="s">
        <v>37</v>
      </c>
      <c r="B39" s="80" t="s">
        <v>63</v>
      </c>
      <c r="C39" s="141">
        <v>2.7799999999999998E-2</v>
      </c>
      <c r="D39" s="141"/>
      <c r="E39" s="142">
        <f>C39*$E$33</f>
        <v>69.875605799999988</v>
      </c>
      <c r="F39" s="142"/>
    </row>
    <row r="40" spans="1:6" ht="15.75" x14ac:dyDescent="0.25">
      <c r="A40" s="150" t="s">
        <v>64</v>
      </c>
      <c r="B40" s="150"/>
      <c r="C40" s="141">
        <v>0.1111</v>
      </c>
      <c r="D40" s="141"/>
      <c r="E40" s="153">
        <f>SUM(E38:F39)</f>
        <v>279.25107209999999</v>
      </c>
      <c r="F40" s="153"/>
    </row>
    <row r="41" spans="1:6" ht="15.75" x14ac:dyDescent="0.25">
      <c r="A41" s="108" t="s">
        <v>65</v>
      </c>
      <c r="B41" s="108"/>
      <c r="C41" s="121">
        <f>C54</f>
        <v>0.36800000000000005</v>
      </c>
      <c r="D41" s="121"/>
      <c r="E41" s="114">
        <f>E40*C41</f>
        <v>102.76439453280001</v>
      </c>
      <c r="F41" s="114"/>
    </row>
    <row r="42" spans="1:6" ht="15.75" x14ac:dyDescent="0.25">
      <c r="A42" s="110" t="s">
        <v>57</v>
      </c>
      <c r="B42" s="110"/>
      <c r="C42" s="110"/>
      <c r="D42" s="110"/>
      <c r="E42" s="136">
        <f>E40+E41</f>
        <v>382.01546663279998</v>
      </c>
      <c r="F42" s="136"/>
    </row>
    <row r="43" spans="1:6" x14ac:dyDescent="0.25">
      <c r="A43" s="65"/>
      <c r="B43" s="65"/>
      <c r="C43" s="116"/>
      <c r="D43" s="116"/>
      <c r="E43" s="65"/>
      <c r="F43" s="65"/>
    </row>
    <row r="44" spans="1:6" ht="15.75" x14ac:dyDescent="0.25">
      <c r="A44" s="120" t="s">
        <v>66</v>
      </c>
      <c r="B44" s="120"/>
      <c r="C44" s="120"/>
      <c r="D44" s="120"/>
      <c r="E44" s="120"/>
      <c r="F44" s="120"/>
    </row>
    <row r="45" spans="1:6" ht="15.75" x14ac:dyDescent="0.25">
      <c r="A45" s="73" t="s">
        <v>67</v>
      </c>
      <c r="B45" s="73" t="s">
        <v>68</v>
      </c>
      <c r="C45" s="152" t="s">
        <v>69</v>
      </c>
      <c r="D45" s="152"/>
      <c r="E45" s="152" t="s">
        <v>53</v>
      </c>
      <c r="F45" s="152"/>
    </row>
    <row r="46" spans="1:6" ht="15.75" x14ac:dyDescent="0.25">
      <c r="A46" s="80" t="s">
        <v>35</v>
      </c>
      <c r="B46" s="77" t="s">
        <v>142</v>
      </c>
      <c r="C46" s="141">
        <v>0.2</v>
      </c>
      <c r="D46" s="141"/>
      <c r="E46" s="142">
        <f t="shared" ref="E46:E53" si="0">C46*$E$33</f>
        <v>502.7022</v>
      </c>
      <c r="F46" s="142"/>
    </row>
    <row r="47" spans="1:6" ht="15.75" x14ac:dyDescent="0.25">
      <c r="A47" s="80" t="s">
        <v>37</v>
      </c>
      <c r="B47" s="80" t="s">
        <v>70</v>
      </c>
      <c r="C47" s="141">
        <v>2.5000000000000001E-2</v>
      </c>
      <c r="D47" s="141"/>
      <c r="E47" s="142">
        <f t="shared" si="0"/>
        <v>62.837775000000001</v>
      </c>
      <c r="F47" s="142"/>
    </row>
    <row r="48" spans="1:6" ht="15.75" x14ac:dyDescent="0.25">
      <c r="A48" s="80" t="s">
        <v>39</v>
      </c>
      <c r="B48" s="80" t="s">
        <v>71</v>
      </c>
      <c r="C48" s="141">
        <v>0.03</v>
      </c>
      <c r="D48" s="141"/>
      <c r="E48" s="142">
        <f t="shared" si="0"/>
        <v>75.405329999999992</v>
      </c>
      <c r="F48" s="142"/>
    </row>
    <row r="49" spans="1:6" ht="15.75" x14ac:dyDescent="0.25">
      <c r="A49" s="80" t="s">
        <v>41</v>
      </c>
      <c r="B49" s="80" t="s">
        <v>72</v>
      </c>
      <c r="C49" s="141">
        <v>1.4999999999999999E-2</v>
      </c>
      <c r="D49" s="141"/>
      <c r="E49" s="142">
        <f t="shared" si="0"/>
        <v>37.702664999999996</v>
      </c>
      <c r="F49" s="142"/>
    </row>
    <row r="50" spans="1:6" ht="15.75" x14ac:dyDescent="0.25">
      <c r="A50" s="80" t="s">
        <v>43</v>
      </c>
      <c r="B50" s="80" t="s">
        <v>73</v>
      </c>
      <c r="C50" s="141">
        <v>0.01</v>
      </c>
      <c r="D50" s="141"/>
      <c r="E50" s="142">
        <f t="shared" si="0"/>
        <v>25.135110000000001</v>
      </c>
      <c r="F50" s="142"/>
    </row>
    <row r="51" spans="1:6" ht="15.75" x14ac:dyDescent="0.25">
      <c r="A51" s="80" t="s">
        <v>74</v>
      </c>
      <c r="B51" s="80" t="s">
        <v>75</v>
      </c>
      <c r="C51" s="141">
        <v>6.0000000000000001E-3</v>
      </c>
      <c r="D51" s="141"/>
      <c r="E51" s="142">
        <f t="shared" si="0"/>
        <v>15.081066</v>
      </c>
      <c r="F51" s="142"/>
    </row>
    <row r="52" spans="1:6" ht="15.75" x14ac:dyDescent="0.25">
      <c r="A52" s="80" t="s">
        <v>76</v>
      </c>
      <c r="B52" s="80" t="s">
        <v>77</v>
      </c>
      <c r="C52" s="141">
        <v>2E-3</v>
      </c>
      <c r="D52" s="141"/>
      <c r="E52" s="142">
        <f t="shared" si="0"/>
        <v>5.0270219999999997</v>
      </c>
      <c r="F52" s="142"/>
    </row>
    <row r="53" spans="1:6" ht="15.75" x14ac:dyDescent="0.25">
      <c r="A53" s="80" t="s">
        <v>78</v>
      </c>
      <c r="B53" s="80" t="s">
        <v>79</v>
      </c>
      <c r="C53" s="141">
        <v>0.08</v>
      </c>
      <c r="D53" s="141"/>
      <c r="E53" s="142">
        <f t="shared" si="0"/>
        <v>201.08088000000001</v>
      </c>
      <c r="F53" s="142"/>
    </row>
    <row r="54" spans="1:6" ht="15.75" x14ac:dyDescent="0.25">
      <c r="A54" s="89"/>
      <c r="B54" s="73" t="s">
        <v>57</v>
      </c>
      <c r="C54" s="140">
        <f>SUM(C46:D53)</f>
        <v>0.36800000000000005</v>
      </c>
      <c r="D54" s="140"/>
      <c r="E54" s="153">
        <f>SUM(E46:F53)</f>
        <v>924.97204799999997</v>
      </c>
      <c r="F54" s="153"/>
    </row>
    <row r="55" spans="1:6" x14ac:dyDescent="0.25">
      <c r="A55" s="64"/>
      <c r="B55" s="64"/>
      <c r="C55" s="154"/>
      <c r="D55" s="154"/>
      <c r="E55" s="64"/>
      <c r="F55" s="64"/>
    </row>
    <row r="56" spans="1:6" ht="15.75" x14ac:dyDescent="0.25">
      <c r="A56" s="155" t="s">
        <v>164</v>
      </c>
      <c r="B56" s="155"/>
      <c r="C56" s="155"/>
      <c r="D56" s="155"/>
      <c r="E56" s="155"/>
      <c r="F56" s="155"/>
    </row>
    <row r="57" spans="1:6" ht="15.75" x14ac:dyDescent="0.25">
      <c r="A57" s="73" t="s">
        <v>80</v>
      </c>
      <c r="B57" s="156" t="s">
        <v>81</v>
      </c>
      <c r="C57" s="156"/>
      <c r="D57" s="156"/>
      <c r="E57" s="156" t="s">
        <v>53</v>
      </c>
      <c r="F57" s="156"/>
    </row>
    <row r="58" spans="1:6" ht="15.75" x14ac:dyDescent="0.25">
      <c r="A58" s="80" t="s">
        <v>35</v>
      </c>
      <c r="B58" s="97" t="s">
        <v>82</v>
      </c>
      <c r="C58" s="157">
        <v>5.15</v>
      </c>
      <c r="D58" s="158"/>
      <c r="E58" s="159">
        <f>(2*5.15*22)-(E28*6%)</f>
        <v>110.59180000000002</v>
      </c>
      <c r="F58" s="159"/>
    </row>
    <row r="59" spans="1:6" ht="15.75" x14ac:dyDescent="0.25">
      <c r="A59" s="80" t="s">
        <v>37</v>
      </c>
      <c r="B59" s="97" t="s">
        <v>168</v>
      </c>
      <c r="C59" s="157">
        <v>22.43</v>
      </c>
      <c r="D59" s="158"/>
      <c r="E59" s="159">
        <f>(C59*22)*0.99</f>
        <v>488.52539999999999</v>
      </c>
      <c r="F59" s="159"/>
    </row>
    <row r="60" spans="1:6" ht="15.75" x14ac:dyDescent="0.25">
      <c r="A60" s="80" t="s">
        <v>39</v>
      </c>
      <c r="B60" s="97" t="s">
        <v>170</v>
      </c>
      <c r="C60" s="138" t="s">
        <v>150</v>
      </c>
      <c r="D60" s="138"/>
      <c r="E60" s="159">
        <v>11</v>
      </c>
      <c r="F60" s="159"/>
    </row>
    <row r="61" spans="1:6" ht="15.75" x14ac:dyDescent="0.25">
      <c r="A61" s="80" t="s">
        <v>140</v>
      </c>
      <c r="B61" s="97" t="s">
        <v>171</v>
      </c>
      <c r="C61" s="138" t="s">
        <v>150</v>
      </c>
      <c r="D61" s="138"/>
      <c r="E61" s="159">
        <f>E33*7%</f>
        <v>175.94577000000001</v>
      </c>
      <c r="F61" s="159"/>
    </row>
    <row r="62" spans="1:6" ht="15.75" x14ac:dyDescent="0.25">
      <c r="A62" s="77" t="s">
        <v>141</v>
      </c>
      <c r="B62" s="97" t="s">
        <v>169</v>
      </c>
      <c r="C62" s="138"/>
      <c r="D62" s="138"/>
      <c r="E62" s="159">
        <f>(18+14.25+8.95)/3</f>
        <v>13.733333333333334</v>
      </c>
      <c r="F62" s="159"/>
    </row>
    <row r="63" spans="1:6" ht="15.75" x14ac:dyDescent="0.25">
      <c r="A63" s="77" t="s">
        <v>153</v>
      </c>
      <c r="B63" s="97" t="s">
        <v>167</v>
      </c>
      <c r="C63" s="138"/>
      <c r="D63" s="138"/>
      <c r="E63" s="159">
        <v>0</v>
      </c>
      <c r="F63" s="159"/>
    </row>
    <row r="64" spans="1:6" ht="15.75" x14ac:dyDescent="0.25">
      <c r="A64" s="77" t="s">
        <v>154</v>
      </c>
      <c r="B64" s="98" t="s">
        <v>172</v>
      </c>
      <c r="C64" s="138"/>
      <c r="D64" s="138"/>
      <c r="E64" s="159">
        <f>E33*1%</f>
        <v>25.135110000000001</v>
      </c>
      <c r="F64" s="159"/>
    </row>
    <row r="65" spans="1:6" ht="15.75" x14ac:dyDescent="0.25">
      <c r="A65" s="152" t="s">
        <v>57</v>
      </c>
      <c r="B65" s="152"/>
      <c r="C65" s="152"/>
      <c r="D65" s="152"/>
      <c r="E65" s="153">
        <f>SUM(E58:F64)</f>
        <v>824.93141333333347</v>
      </c>
      <c r="F65" s="153"/>
    </row>
    <row r="66" spans="1:6" x14ac:dyDescent="0.25">
      <c r="A66" s="64"/>
      <c r="B66" s="64"/>
      <c r="C66" s="154"/>
      <c r="D66" s="154"/>
      <c r="E66" s="64"/>
      <c r="F66" s="64"/>
    </row>
    <row r="67" spans="1:6" ht="15.75" x14ac:dyDescent="0.25">
      <c r="A67" s="160" t="s">
        <v>84</v>
      </c>
      <c r="B67" s="160"/>
      <c r="C67" s="160"/>
      <c r="D67" s="160"/>
      <c r="E67" s="160"/>
      <c r="F67" s="160"/>
    </row>
    <row r="68" spans="1:6" ht="15.75" x14ac:dyDescent="0.25">
      <c r="A68" s="99">
        <v>2</v>
      </c>
      <c r="B68" s="152" t="s">
        <v>85</v>
      </c>
      <c r="C68" s="152"/>
      <c r="D68" s="152"/>
      <c r="E68" s="152" t="s">
        <v>53</v>
      </c>
      <c r="F68" s="152"/>
    </row>
    <row r="69" spans="1:6" ht="15.75" x14ac:dyDescent="0.25">
      <c r="A69" s="80" t="s">
        <v>86</v>
      </c>
      <c r="B69" s="150" t="s">
        <v>87</v>
      </c>
      <c r="C69" s="150"/>
      <c r="D69" s="150"/>
      <c r="E69" s="142">
        <f>E42</f>
        <v>382.01546663279998</v>
      </c>
      <c r="F69" s="142"/>
    </row>
    <row r="70" spans="1:6" ht="15.75" x14ac:dyDescent="0.25">
      <c r="A70" s="80" t="s">
        <v>88</v>
      </c>
      <c r="B70" s="150" t="s">
        <v>89</v>
      </c>
      <c r="C70" s="150"/>
      <c r="D70" s="150"/>
      <c r="E70" s="142">
        <f>E54</f>
        <v>924.97204799999997</v>
      </c>
      <c r="F70" s="142"/>
    </row>
    <row r="71" spans="1:6" ht="15.75" x14ac:dyDescent="0.25">
      <c r="A71" s="80" t="s">
        <v>90</v>
      </c>
      <c r="B71" s="150" t="s">
        <v>91</v>
      </c>
      <c r="C71" s="150"/>
      <c r="D71" s="150"/>
      <c r="E71" s="142">
        <f>E65</f>
        <v>824.93141333333347</v>
      </c>
      <c r="F71" s="142"/>
    </row>
    <row r="72" spans="1:6" ht="15.75" x14ac:dyDescent="0.25">
      <c r="A72" s="152" t="s">
        <v>57</v>
      </c>
      <c r="B72" s="152"/>
      <c r="C72" s="152"/>
      <c r="D72" s="152"/>
      <c r="E72" s="153">
        <f>SUM(E69:F71)</f>
        <v>2131.9189279661332</v>
      </c>
      <c r="F72" s="153"/>
    </row>
    <row r="73" spans="1:6" x14ac:dyDescent="0.25">
      <c r="A73" s="64"/>
      <c r="B73" s="64"/>
      <c r="C73" s="154"/>
      <c r="D73" s="154"/>
      <c r="E73" s="64"/>
      <c r="F73" s="64"/>
    </row>
    <row r="74" spans="1:6" ht="15.75" x14ac:dyDescent="0.25">
      <c r="A74" s="155" t="s">
        <v>165</v>
      </c>
      <c r="B74" s="155"/>
      <c r="C74" s="155"/>
      <c r="D74" s="155"/>
      <c r="E74" s="155"/>
      <c r="F74" s="155"/>
    </row>
    <row r="75" spans="1:6" ht="15.75" x14ac:dyDescent="0.25">
      <c r="A75" s="99">
        <v>3</v>
      </c>
      <c r="B75" s="73" t="s">
        <v>92</v>
      </c>
      <c r="C75" s="152" t="s">
        <v>93</v>
      </c>
      <c r="D75" s="152"/>
      <c r="E75" s="152" t="s">
        <v>53</v>
      </c>
      <c r="F75" s="152"/>
    </row>
    <row r="76" spans="1:6" ht="15.75" x14ac:dyDescent="0.25">
      <c r="A76" s="80" t="s">
        <v>35</v>
      </c>
      <c r="B76" s="80" t="s">
        <v>94</v>
      </c>
      <c r="C76" s="161">
        <v>4.1700000000000001E-3</v>
      </c>
      <c r="D76" s="161"/>
      <c r="E76" s="142">
        <f>C76*$E$33</f>
        <v>10.48134087</v>
      </c>
      <c r="F76" s="142"/>
    </row>
    <row r="77" spans="1:6" ht="15.75" x14ac:dyDescent="0.25">
      <c r="A77" s="80" t="s">
        <v>37</v>
      </c>
      <c r="B77" s="77" t="s">
        <v>30</v>
      </c>
      <c r="C77" s="162">
        <v>3.3399999999999999E-4</v>
      </c>
      <c r="D77" s="162"/>
      <c r="E77" s="142">
        <f>C77*$E$33</f>
        <v>0.83951267399999996</v>
      </c>
      <c r="F77" s="142"/>
    </row>
    <row r="78" spans="1:6" ht="31.5" x14ac:dyDescent="0.25">
      <c r="A78" s="80" t="s">
        <v>39</v>
      </c>
      <c r="B78" s="77" t="s">
        <v>151</v>
      </c>
      <c r="C78" s="161">
        <v>1.6000000000000001E-3</v>
      </c>
      <c r="D78" s="161"/>
      <c r="E78" s="142">
        <f>SUM(E33+E40)*C78</f>
        <v>4.4684193153600003</v>
      </c>
      <c r="F78" s="142"/>
    </row>
    <row r="79" spans="1:6" ht="15.75" x14ac:dyDescent="0.25">
      <c r="A79" s="80" t="s">
        <v>41</v>
      </c>
      <c r="B79" s="80" t="s">
        <v>95</v>
      </c>
      <c r="C79" s="161">
        <v>1.84E-2</v>
      </c>
      <c r="D79" s="161"/>
      <c r="E79" s="142">
        <f>SUM(E33+E40)*C79</f>
        <v>51.386822126639998</v>
      </c>
      <c r="F79" s="142"/>
    </row>
    <row r="80" spans="1:6" ht="15.75" x14ac:dyDescent="0.25">
      <c r="A80" s="80" t="s">
        <v>43</v>
      </c>
      <c r="B80" s="77" t="s">
        <v>31</v>
      </c>
      <c r="C80" s="162">
        <f>C54*C79</f>
        <v>6.7712000000000007E-3</v>
      </c>
      <c r="D80" s="162"/>
      <c r="E80" s="142">
        <f>SUM(E33+E40)*C80</f>
        <v>18.910350542603521</v>
      </c>
      <c r="F80" s="142"/>
    </row>
    <row r="81" spans="1:6" ht="15.75" x14ac:dyDescent="0.25">
      <c r="A81" s="80" t="s">
        <v>74</v>
      </c>
      <c r="B81" s="80" t="s">
        <v>96</v>
      </c>
      <c r="C81" s="161">
        <v>3.04E-2</v>
      </c>
      <c r="D81" s="161"/>
      <c r="E81" s="142">
        <f>SUM(E79+E80*C81)</f>
        <v>51.961696783135146</v>
      </c>
      <c r="F81" s="142"/>
    </row>
    <row r="82" spans="1:6" ht="15.75" x14ac:dyDescent="0.25">
      <c r="A82" s="152" t="s">
        <v>57</v>
      </c>
      <c r="B82" s="152"/>
      <c r="C82" s="152"/>
      <c r="D82" s="152"/>
      <c r="E82" s="163">
        <f>SUM(E76:F81)</f>
        <v>138.04814231173867</v>
      </c>
      <c r="F82" s="163"/>
    </row>
    <row r="83" spans="1:6" x14ac:dyDescent="0.25">
      <c r="A83" s="64"/>
      <c r="B83" s="64"/>
      <c r="C83" s="64"/>
      <c r="D83" s="64"/>
      <c r="E83" s="64"/>
      <c r="F83" s="64"/>
    </row>
    <row r="84" spans="1:6" ht="15.75" x14ac:dyDescent="0.25">
      <c r="A84" s="155" t="s">
        <v>97</v>
      </c>
      <c r="B84" s="155"/>
      <c r="C84" s="155"/>
      <c r="D84" s="155"/>
      <c r="E84" s="155"/>
      <c r="F84" s="155"/>
    </row>
    <row r="85" spans="1:6" ht="15.75" x14ac:dyDescent="0.25">
      <c r="A85" s="80" t="s">
        <v>35</v>
      </c>
      <c r="B85" s="80" t="s">
        <v>98</v>
      </c>
      <c r="C85" s="134"/>
      <c r="D85" s="134"/>
      <c r="E85" s="142">
        <f>E33</f>
        <v>2513.511</v>
      </c>
      <c r="F85" s="142"/>
    </row>
    <row r="86" spans="1:6" ht="31.5" x14ac:dyDescent="0.25">
      <c r="A86" s="80" t="s">
        <v>37</v>
      </c>
      <c r="B86" s="100" t="s">
        <v>99</v>
      </c>
      <c r="C86" s="134"/>
      <c r="D86" s="134"/>
      <c r="E86" s="142">
        <f>E72</f>
        <v>2131.9189279661332</v>
      </c>
      <c r="F86" s="142"/>
    </row>
    <row r="87" spans="1:6" ht="15.75" x14ac:dyDescent="0.25">
      <c r="A87" s="80" t="s">
        <v>39</v>
      </c>
      <c r="B87" s="80" t="s">
        <v>100</v>
      </c>
      <c r="C87" s="150"/>
      <c r="D87" s="150"/>
      <c r="E87" s="142">
        <f>E40</f>
        <v>279.25107209999999</v>
      </c>
      <c r="F87" s="142"/>
    </row>
    <row r="88" spans="1:6" ht="15.75" x14ac:dyDescent="0.25">
      <c r="A88" s="80" t="s">
        <v>41</v>
      </c>
      <c r="B88" s="80" t="s">
        <v>101</v>
      </c>
      <c r="C88" s="134"/>
      <c r="D88" s="134"/>
      <c r="E88" s="142">
        <f>E82</f>
        <v>138.04814231173867</v>
      </c>
      <c r="F88" s="142"/>
    </row>
    <row r="89" spans="1:6" ht="15.75" x14ac:dyDescent="0.25">
      <c r="A89" s="80" t="s">
        <v>43</v>
      </c>
      <c r="B89" s="80" t="s">
        <v>102</v>
      </c>
      <c r="C89" s="134"/>
      <c r="D89" s="134"/>
      <c r="E89" s="142">
        <f>-SUM(E58,E59)</f>
        <v>-599.11720000000003</v>
      </c>
      <c r="F89" s="142"/>
    </row>
    <row r="90" spans="1:6" ht="15.75" x14ac:dyDescent="0.25">
      <c r="A90" s="152" t="s">
        <v>103</v>
      </c>
      <c r="B90" s="152"/>
      <c r="C90" s="152"/>
      <c r="D90" s="152"/>
      <c r="E90" s="163">
        <f>SUM(E85:F89)</f>
        <v>4463.6119423778728</v>
      </c>
      <c r="F90" s="163"/>
    </row>
    <row r="91" spans="1:6" x14ac:dyDescent="0.25">
      <c r="A91" s="64"/>
      <c r="B91" s="64"/>
      <c r="C91" s="64"/>
      <c r="D91" s="64"/>
      <c r="E91" s="64"/>
      <c r="F91" s="64"/>
    </row>
    <row r="92" spans="1:6" ht="15.75" x14ac:dyDescent="0.25">
      <c r="A92" s="155" t="s">
        <v>104</v>
      </c>
      <c r="B92" s="160"/>
      <c r="C92" s="160"/>
      <c r="D92" s="160"/>
      <c r="E92" s="160"/>
      <c r="F92" s="160"/>
    </row>
    <row r="93" spans="1:6" ht="15.75" x14ac:dyDescent="0.25">
      <c r="A93" s="160" t="s">
        <v>105</v>
      </c>
      <c r="B93" s="160"/>
      <c r="C93" s="160"/>
      <c r="D93" s="160"/>
      <c r="E93" s="160"/>
      <c r="F93" s="160"/>
    </row>
    <row r="94" spans="1:6" ht="15.75" x14ac:dyDescent="0.25">
      <c r="A94" s="73" t="s">
        <v>106</v>
      </c>
      <c r="B94" s="73" t="s">
        <v>107</v>
      </c>
      <c r="C94" s="152" t="s">
        <v>93</v>
      </c>
      <c r="D94" s="152"/>
      <c r="E94" s="152" t="s">
        <v>53</v>
      </c>
      <c r="F94" s="152"/>
    </row>
    <row r="95" spans="1:6" ht="15.75" x14ac:dyDescent="0.25">
      <c r="A95" s="80" t="s">
        <v>35</v>
      </c>
      <c r="B95" s="80" t="s">
        <v>108</v>
      </c>
      <c r="C95" s="141">
        <v>8.3299999999999999E-2</v>
      </c>
      <c r="D95" s="141"/>
      <c r="E95" s="142">
        <f>C95*$E$90</f>
        <v>371.8188748000768</v>
      </c>
      <c r="F95" s="142"/>
    </row>
    <row r="96" spans="1:6" ht="15.75" x14ac:dyDescent="0.25">
      <c r="A96" s="80" t="s">
        <v>37</v>
      </c>
      <c r="B96" s="80" t="s">
        <v>109</v>
      </c>
      <c r="C96" s="161">
        <v>2.2000000000000001E-3</v>
      </c>
      <c r="D96" s="161"/>
      <c r="E96" s="142">
        <f t="shared" ref="E96:E100" si="1">C96*$E$90</f>
        <v>9.8199462732313201</v>
      </c>
      <c r="F96" s="142"/>
    </row>
    <row r="97" spans="1:6" ht="15.75" x14ac:dyDescent="0.25">
      <c r="A97" s="80" t="s">
        <v>39</v>
      </c>
      <c r="B97" s="80" t="s">
        <v>110</v>
      </c>
      <c r="C97" s="161">
        <v>2.0000000000000001E-4</v>
      </c>
      <c r="D97" s="161"/>
      <c r="E97" s="142">
        <f t="shared" si="1"/>
        <v>0.89272238847557461</v>
      </c>
      <c r="F97" s="142"/>
    </row>
    <row r="98" spans="1:6" ht="15.75" x14ac:dyDescent="0.25">
      <c r="A98" s="80" t="s">
        <v>41</v>
      </c>
      <c r="B98" s="80" t="s">
        <v>111</v>
      </c>
      <c r="C98" s="161">
        <v>5.1000000000000004E-4</v>
      </c>
      <c r="D98" s="161"/>
      <c r="E98" s="142">
        <f t="shared" si="1"/>
        <v>2.2764420906127154</v>
      </c>
      <c r="F98" s="142"/>
    </row>
    <row r="99" spans="1:6" ht="15.75" x14ac:dyDescent="0.25">
      <c r="A99" s="80" t="s">
        <v>141</v>
      </c>
      <c r="B99" s="80" t="s">
        <v>112</v>
      </c>
      <c r="C99" s="161">
        <v>4.15E-3</v>
      </c>
      <c r="D99" s="161"/>
      <c r="E99" s="142">
        <f t="shared" si="1"/>
        <v>18.523989560868173</v>
      </c>
      <c r="F99" s="142"/>
    </row>
    <row r="100" spans="1:6" ht="15.75" x14ac:dyDescent="0.25">
      <c r="A100" s="77" t="s">
        <v>153</v>
      </c>
      <c r="B100" s="80" t="s">
        <v>113</v>
      </c>
      <c r="C100" s="161">
        <v>3.8999999999999999E-4</v>
      </c>
      <c r="D100" s="161"/>
      <c r="E100" s="142">
        <f t="shared" si="1"/>
        <v>1.7408086575273702</v>
      </c>
      <c r="F100" s="142"/>
    </row>
    <row r="101" spans="1:6" ht="15.75" x14ac:dyDescent="0.25">
      <c r="A101" s="77" t="s">
        <v>154</v>
      </c>
      <c r="B101" s="80" t="s">
        <v>83</v>
      </c>
      <c r="C101" s="134"/>
      <c r="D101" s="134"/>
      <c r="E101" s="142">
        <v>0</v>
      </c>
      <c r="F101" s="142"/>
    </row>
    <row r="102" spans="1:6" ht="15.75" x14ac:dyDescent="0.25">
      <c r="A102" s="73" t="s">
        <v>57</v>
      </c>
      <c r="B102" s="89"/>
      <c r="C102" s="134"/>
      <c r="D102" s="134"/>
      <c r="E102" s="163">
        <f>SUM(E95:F101)</f>
        <v>405.072783770792</v>
      </c>
      <c r="F102" s="163"/>
    </row>
    <row r="103" spans="1:6" ht="15.75" x14ac:dyDescent="0.25">
      <c r="A103" s="160" t="s">
        <v>114</v>
      </c>
      <c r="B103" s="160"/>
      <c r="C103" s="160"/>
      <c r="D103" s="160"/>
      <c r="E103" s="160"/>
      <c r="F103" s="160"/>
    </row>
    <row r="104" spans="1:6" ht="15.75" x14ac:dyDescent="0.25">
      <c r="A104" s="73" t="s">
        <v>115</v>
      </c>
      <c r="B104" s="80" t="s">
        <v>116</v>
      </c>
      <c r="C104" s="134"/>
      <c r="D104" s="134"/>
      <c r="E104" s="152" t="s">
        <v>53</v>
      </c>
      <c r="F104" s="152"/>
    </row>
    <row r="105" spans="1:6" ht="15.75" x14ac:dyDescent="0.25">
      <c r="A105" s="80" t="s">
        <v>35</v>
      </c>
      <c r="B105" s="80" t="s">
        <v>117</v>
      </c>
      <c r="C105" s="134"/>
      <c r="D105" s="134"/>
      <c r="E105" s="142">
        <v>0</v>
      </c>
      <c r="F105" s="142"/>
    </row>
    <row r="106" spans="1:6" ht="15.75" x14ac:dyDescent="0.25">
      <c r="A106" s="73" t="s">
        <v>57</v>
      </c>
      <c r="B106" s="89"/>
      <c r="C106" s="134"/>
      <c r="D106" s="134"/>
      <c r="E106" s="142">
        <f>SUM(E105)</f>
        <v>0</v>
      </c>
      <c r="F106" s="142"/>
    </row>
    <row r="107" spans="1:6" x14ac:dyDescent="0.25">
      <c r="A107" s="64"/>
      <c r="B107" s="64"/>
      <c r="C107" s="64"/>
      <c r="D107" s="64"/>
      <c r="E107" s="64"/>
      <c r="F107" s="64"/>
    </row>
    <row r="108" spans="1:6" ht="15.75" x14ac:dyDescent="0.25">
      <c r="A108" s="160" t="s">
        <v>118</v>
      </c>
      <c r="B108" s="160"/>
      <c r="C108" s="160"/>
      <c r="D108" s="160"/>
      <c r="E108" s="160"/>
      <c r="F108" s="160"/>
    </row>
    <row r="109" spans="1:6" ht="15.75" x14ac:dyDescent="0.25">
      <c r="A109" s="99">
        <v>4</v>
      </c>
      <c r="B109" s="152" t="s">
        <v>119</v>
      </c>
      <c r="C109" s="152"/>
      <c r="D109" s="152"/>
      <c r="E109" s="152" t="s">
        <v>53</v>
      </c>
      <c r="F109" s="152"/>
    </row>
    <row r="110" spans="1:6" ht="15.75" x14ac:dyDescent="0.25">
      <c r="A110" s="80" t="s">
        <v>120</v>
      </c>
      <c r="B110" s="150" t="s">
        <v>121</v>
      </c>
      <c r="C110" s="150"/>
      <c r="D110" s="150"/>
      <c r="E110" s="142">
        <f>E102</f>
        <v>405.072783770792</v>
      </c>
      <c r="F110" s="142"/>
    </row>
    <row r="111" spans="1:6" ht="15.75" x14ac:dyDescent="0.25">
      <c r="A111" s="80" t="s">
        <v>122</v>
      </c>
      <c r="B111" s="150" t="s">
        <v>116</v>
      </c>
      <c r="C111" s="150"/>
      <c r="D111" s="150"/>
      <c r="E111" s="142">
        <v>0</v>
      </c>
      <c r="F111" s="142"/>
    </row>
    <row r="112" spans="1:6" ht="15.75" x14ac:dyDescent="0.25">
      <c r="A112" s="152" t="s">
        <v>57</v>
      </c>
      <c r="B112" s="152"/>
      <c r="C112" s="152"/>
      <c r="D112" s="152"/>
      <c r="E112" s="163">
        <f>SUM(E110:F111)</f>
        <v>405.072783770792</v>
      </c>
      <c r="F112" s="163"/>
    </row>
    <row r="113" spans="1:6" x14ac:dyDescent="0.25">
      <c r="A113" s="64"/>
      <c r="B113" s="64"/>
      <c r="C113" s="64"/>
      <c r="D113" s="64"/>
      <c r="E113" s="64"/>
      <c r="F113" s="64"/>
    </row>
    <row r="114" spans="1:6" ht="15.75" x14ac:dyDescent="0.25">
      <c r="A114" s="155" t="s">
        <v>166</v>
      </c>
      <c r="B114" s="160"/>
      <c r="C114" s="160"/>
      <c r="D114" s="160"/>
      <c r="E114" s="160"/>
      <c r="F114" s="160"/>
    </row>
    <row r="115" spans="1:6" ht="15.75" x14ac:dyDescent="0.25">
      <c r="A115" s="99">
        <v>5</v>
      </c>
      <c r="B115" s="73" t="s">
        <v>123</v>
      </c>
      <c r="C115" s="134"/>
      <c r="D115" s="134"/>
      <c r="E115" s="152" t="s">
        <v>53</v>
      </c>
      <c r="F115" s="152"/>
    </row>
    <row r="116" spans="1:6" ht="15.75" x14ac:dyDescent="0.25">
      <c r="A116" s="80" t="s">
        <v>35</v>
      </c>
      <c r="B116" s="77" t="s">
        <v>149</v>
      </c>
      <c r="C116" s="134"/>
      <c r="D116" s="134"/>
      <c r="E116" s="159">
        <v>60.24</v>
      </c>
      <c r="F116" s="159"/>
    </row>
    <row r="117" spans="1:6" ht="15.75" x14ac:dyDescent="0.25">
      <c r="A117" s="164" t="s">
        <v>57</v>
      </c>
      <c r="B117" s="165"/>
      <c r="C117" s="165"/>
      <c r="D117" s="166"/>
      <c r="E117" s="163">
        <f>SUM(E116:F116)</f>
        <v>60.24</v>
      </c>
      <c r="F117" s="163"/>
    </row>
    <row r="118" spans="1:6" ht="15.75" x14ac:dyDescent="0.25">
      <c r="A118" s="101"/>
      <c r="B118" s="64"/>
      <c r="C118" s="64"/>
      <c r="D118" s="64"/>
      <c r="E118" s="104"/>
      <c r="F118" s="104"/>
    </row>
    <row r="119" spans="1:6" ht="15.75" x14ac:dyDescent="0.25">
      <c r="A119" s="160" t="s">
        <v>124</v>
      </c>
      <c r="B119" s="160"/>
      <c r="C119" s="160"/>
      <c r="D119" s="160"/>
      <c r="E119" s="160"/>
      <c r="F119" s="160"/>
    </row>
    <row r="120" spans="1:6" ht="15.75" x14ac:dyDescent="0.25">
      <c r="A120" s="99">
        <v>6</v>
      </c>
      <c r="B120" s="73" t="s">
        <v>125</v>
      </c>
      <c r="C120" s="152" t="s">
        <v>69</v>
      </c>
      <c r="D120" s="152"/>
      <c r="E120" s="164" t="s">
        <v>53</v>
      </c>
      <c r="F120" s="166"/>
    </row>
    <row r="121" spans="1:6" ht="15.75" x14ac:dyDescent="0.25">
      <c r="A121" s="80" t="s">
        <v>35</v>
      </c>
      <c r="B121" s="80" t="s">
        <v>126</v>
      </c>
      <c r="C121" s="161">
        <v>0.05</v>
      </c>
      <c r="D121" s="161"/>
      <c r="E121" s="168">
        <f>($E$90+$E$106+$E$112+$E$117)*C121</f>
        <v>246.44623630743322</v>
      </c>
      <c r="F121" s="169"/>
    </row>
    <row r="122" spans="1:6" ht="15.75" x14ac:dyDescent="0.25">
      <c r="A122" s="80" t="s">
        <v>37</v>
      </c>
      <c r="B122" s="80" t="s">
        <v>127</v>
      </c>
      <c r="C122" s="161">
        <v>0.1</v>
      </c>
      <c r="D122" s="161"/>
      <c r="E122" s="168">
        <f>C122*(E121+E137)</f>
        <v>549.52370903560984</v>
      </c>
      <c r="F122" s="169"/>
    </row>
    <row r="123" spans="1:6" ht="15.75" x14ac:dyDescent="0.25">
      <c r="A123" s="80" t="s">
        <v>39</v>
      </c>
      <c r="B123" s="80" t="s">
        <v>128</v>
      </c>
      <c r="C123" s="167">
        <v>6.1499999999999999E-2</v>
      </c>
      <c r="D123" s="167"/>
      <c r="E123" s="159">
        <f>($E$90+$E$106+$E$112+$E$117+$E$121+$E$119)*C123</f>
        <v>318.28531419105002</v>
      </c>
      <c r="F123" s="159"/>
    </row>
    <row r="124" spans="1:6" ht="15.75" x14ac:dyDescent="0.25">
      <c r="A124" s="80" t="s">
        <v>159</v>
      </c>
      <c r="B124" s="77" t="s">
        <v>158</v>
      </c>
      <c r="C124" s="141">
        <v>6.4999999999999997E-3</v>
      </c>
      <c r="D124" s="141"/>
      <c r="E124" s="142">
        <f>($E$90+$E$106+$E$112+$E$117+$E$121+$E$122)*C124</f>
        <v>37.211815364696093</v>
      </c>
      <c r="F124" s="142"/>
    </row>
    <row r="125" spans="1:6" ht="15.75" x14ac:dyDescent="0.25">
      <c r="A125" s="80" t="s">
        <v>161</v>
      </c>
      <c r="B125" s="77" t="s">
        <v>160</v>
      </c>
      <c r="C125" s="141">
        <v>0.03</v>
      </c>
      <c r="D125" s="141"/>
      <c r="E125" s="142">
        <f>($E$90+$E$106+$E$112+$E$117+$E$121+$E$122)*C125</f>
        <v>171.74684014475122</v>
      </c>
      <c r="F125" s="142"/>
    </row>
    <row r="126" spans="1:6" ht="15.75" x14ac:dyDescent="0.25">
      <c r="A126" s="80" t="s">
        <v>162</v>
      </c>
      <c r="B126" s="77" t="s">
        <v>163</v>
      </c>
      <c r="C126" s="141">
        <v>2.5000000000000001E-2</v>
      </c>
      <c r="D126" s="141"/>
      <c r="E126" s="142">
        <f>($E$90+$E$106+$E$112+$E$117+$E$121+$E$122)*C126</f>
        <v>143.12236678729269</v>
      </c>
      <c r="F126" s="142"/>
    </row>
    <row r="127" spans="1:6" ht="15.75" x14ac:dyDescent="0.25">
      <c r="A127" s="152" t="s">
        <v>57</v>
      </c>
      <c r="B127" s="152"/>
      <c r="C127" s="140">
        <v>0.21149999999999999</v>
      </c>
      <c r="D127" s="140"/>
      <c r="E127" s="163">
        <f>SUM(E121:F123)</f>
        <v>1114.2552595340931</v>
      </c>
      <c r="F127" s="163"/>
    </row>
    <row r="128" spans="1:6" x14ac:dyDescent="0.25">
      <c r="A128" s="65"/>
      <c r="B128" s="65"/>
      <c r="C128" s="116"/>
      <c r="D128" s="116"/>
      <c r="E128" s="65"/>
      <c r="F128" s="65"/>
    </row>
    <row r="129" spans="1:6" ht="15.75" x14ac:dyDescent="0.25">
      <c r="A129" s="120" t="s">
        <v>129</v>
      </c>
      <c r="B129" s="120"/>
      <c r="C129" s="120"/>
      <c r="D129" s="120"/>
      <c r="E129" s="120"/>
      <c r="F129" s="120"/>
    </row>
    <row r="130" spans="1:6" x14ac:dyDescent="0.25">
      <c r="A130" s="65"/>
      <c r="B130" s="65"/>
      <c r="C130" s="116"/>
      <c r="D130" s="116"/>
      <c r="E130" s="65"/>
      <c r="F130" s="65"/>
    </row>
    <row r="131" spans="1:6" ht="15.75" x14ac:dyDescent="0.25">
      <c r="A131" s="89"/>
      <c r="B131" s="110" t="s">
        <v>130</v>
      </c>
      <c r="C131" s="110"/>
      <c r="D131" s="110"/>
      <c r="E131" s="110" t="s">
        <v>53</v>
      </c>
      <c r="F131" s="110"/>
    </row>
    <row r="132" spans="1:6" ht="15.75" x14ac:dyDescent="0.25">
      <c r="A132" s="70" t="s">
        <v>35</v>
      </c>
      <c r="B132" s="108" t="s">
        <v>131</v>
      </c>
      <c r="C132" s="108"/>
      <c r="D132" s="108"/>
      <c r="E132" s="114">
        <f>E33</f>
        <v>2513.511</v>
      </c>
      <c r="F132" s="114"/>
    </row>
    <row r="133" spans="1:6" ht="15.75" x14ac:dyDescent="0.25">
      <c r="A133" s="70" t="s">
        <v>37</v>
      </c>
      <c r="B133" s="108" t="s">
        <v>132</v>
      </c>
      <c r="C133" s="108"/>
      <c r="D133" s="108"/>
      <c r="E133" s="114">
        <f>E72</f>
        <v>2131.9189279661332</v>
      </c>
      <c r="F133" s="114"/>
    </row>
    <row r="134" spans="1:6" ht="15.75" x14ac:dyDescent="0.25">
      <c r="A134" s="70" t="s">
        <v>39</v>
      </c>
      <c r="B134" s="108" t="s">
        <v>101</v>
      </c>
      <c r="C134" s="108"/>
      <c r="D134" s="108"/>
      <c r="E134" s="114">
        <f>E82</f>
        <v>138.04814231173867</v>
      </c>
      <c r="F134" s="114"/>
    </row>
    <row r="135" spans="1:6" ht="15.75" x14ac:dyDescent="0.25">
      <c r="A135" s="70" t="s">
        <v>41</v>
      </c>
      <c r="B135" s="108" t="s">
        <v>133</v>
      </c>
      <c r="C135" s="108"/>
      <c r="D135" s="108"/>
      <c r="E135" s="114">
        <f>E112</f>
        <v>405.072783770792</v>
      </c>
      <c r="F135" s="114"/>
    </row>
    <row r="136" spans="1:6" ht="15.75" x14ac:dyDescent="0.25">
      <c r="A136" s="70" t="s">
        <v>43</v>
      </c>
      <c r="B136" s="113" t="s">
        <v>32</v>
      </c>
      <c r="C136" s="108"/>
      <c r="D136" s="108"/>
      <c r="E136" s="114">
        <f>E117</f>
        <v>60.24</v>
      </c>
      <c r="F136" s="114"/>
    </row>
    <row r="137" spans="1:6" ht="15.75" x14ac:dyDescent="0.25">
      <c r="A137" s="118" t="s">
        <v>157</v>
      </c>
      <c r="B137" s="110"/>
      <c r="C137" s="110"/>
      <c r="D137" s="110"/>
      <c r="E137" s="115">
        <f>SUM(E132:F136)</f>
        <v>5248.7908540486642</v>
      </c>
      <c r="F137" s="115"/>
    </row>
    <row r="138" spans="1:6" ht="15.75" x14ac:dyDescent="0.25">
      <c r="A138" s="70" t="s">
        <v>74</v>
      </c>
      <c r="B138" s="113" t="s">
        <v>156</v>
      </c>
      <c r="C138" s="108"/>
      <c r="D138" s="108"/>
      <c r="E138" s="114">
        <f>E127</f>
        <v>1114.2552595340931</v>
      </c>
      <c r="F138" s="114"/>
    </row>
    <row r="139" spans="1:6" ht="15.75" x14ac:dyDescent="0.25">
      <c r="A139" s="110" t="s">
        <v>134</v>
      </c>
      <c r="B139" s="110"/>
      <c r="C139" s="110"/>
      <c r="D139" s="110"/>
      <c r="E139" s="115">
        <f>SUM(E137+E138)</f>
        <v>6363.0461135827572</v>
      </c>
      <c r="F139" s="115"/>
    </row>
    <row r="140" spans="1:6" x14ac:dyDescent="0.25">
      <c r="A140" s="65"/>
      <c r="B140" s="65"/>
      <c r="C140" s="116"/>
      <c r="D140" s="116"/>
      <c r="E140" s="105"/>
      <c r="F140" s="105"/>
    </row>
    <row r="141" spans="1:6" ht="15.75" x14ac:dyDescent="0.25">
      <c r="A141" s="65"/>
      <c r="B141" s="65"/>
      <c r="C141" s="110" t="s">
        <v>135</v>
      </c>
      <c r="D141" s="110"/>
      <c r="E141" s="171">
        <v>5</v>
      </c>
      <c r="F141" s="171"/>
    </row>
    <row r="142" spans="1:6" ht="15.75" x14ac:dyDescent="0.25">
      <c r="A142" s="65"/>
      <c r="B142" s="65"/>
      <c r="C142" s="108" t="s">
        <v>136</v>
      </c>
      <c r="D142" s="108"/>
      <c r="E142" s="109">
        <f>E139*E141</f>
        <v>31815.230567913786</v>
      </c>
      <c r="F142" s="109"/>
    </row>
    <row r="143" spans="1:6" ht="15.75" x14ac:dyDescent="0.25">
      <c r="A143" s="65"/>
      <c r="B143" s="65"/>
      <c r="C143" s="110" t="s">
        <v>137</v>
      </c>
      <c r="D143" s="110"/>
      <c r="E143" s="170">
        <v>12</v>
      </c>
      <c r="F143" s="170"/>
    </row>
    <row r="144" spans="1:6" ht="15.75" x14ac:dyDescent="0.25">
      <c r="A144" s="65"/>
      <c r="B144" s="65"/>
      <c r="C144" s="112" t="s">
        <v>138</v>
      </c>
      <c r="D144" s="112"/>
      <c r="E144" s="109">
        <f>E142*E143</f>
        <v>381782.76681496541</v>
      </c>
      <c r="F144" s="109"/>
    </row>
  </sheetData>
  <mergeCells count="236">
    <mergeCell ref="C143:D143"/>
    <mergeCell ref="E143:F143"/>
    <mergeCell ref="C144:D144"/>
    <mergeCell ref="E144:F144"/>
    <mergeCell ref="A139:D139"/>
    <mergeCell ref="E139:F139"/>
    <mergeCell ref="C140:D140"/>
    <mergeCell ref="C141:D141"/>
    <mergeCell ref="E141:F141"/>
    <mergeCell ref="C142:D142"/>
    <mergeCell ref="E142:F142"/>
    <mergeCell ref="B136:D136"/>
    <mergeCell ref="E136:F136"/>
    <mergeCell ref="A137:D137"/>
    <mergeCell ref="E137:F137"/>
    <mergeCell ref="B138:D138"/>
    <mergeCell ref="E138:F138"/>
    <mergeCell ref="B133:D133"/>
    <mergeCell ref="E133:F133"/>
    <mergeCell ref="B134:D134"/>
    <mergeCell ref="E134:F134"/>
    <mergeCell ref="B135:D135"/>
    <mergeCell ref="E135:F135"/>
    <mergeCell ref="A129:F129"/>
    <mergeCell ref="C130:D130"/>
    <mergeCell ref="B131:D131"/>
    <mergeCell ref="E131:F131"/>
    <mergeCell ref="B132:D132"/>
    <mergeCell ref="E132:F132"/>
    <mergeCell ref="C126:D126"/>
    <mergeCell ref="E126:F126"/>
    <mergeCell ref="A127:B127"/>
    <mergeCell ref="C127:D127"/>
    <mergeCell ref="E127:F127"/>
    <mergeCell ref="C128:D128"/>
    <mergeCell ref="C123:D123"/>
    <mergeCell ref="E123:F123"/>
    <mergeCell ref="C124:D124"/>
    <mergeCell ref="E124:F124"/>
    <mergeCell ref="C125:D125"/>
    <mergeCell ref="E125:F125"/>
    <mergeCell ref="A119:F119"/>
    <mergeCell ref="C120:D120"/>
    <mergeCell ref="E120:F120"/>
    <mergeCell ref="C121:D121"/>
    <mergeCell ref="E121:F121"/>
    <mergeCell ref="C122:D122"/>
    <mergeCell ref="E122:F122"/>
    <mergeCell ref="A114:F114"/>
    <mergeCell ref="C115:D115"/>
    <mergeCell ref="E115:F115"/>
    <mergeCell ref="C116:D116"/>
    <mergeCell ref="E116:F116"/>
    <mergeCell ref="A117:D117"/>
    <mergeCell ref="E117:F117"/>
    <mergeCell ref="B110:D110"/>
    <mergeCell ref="E110:F110"/>
    <mergeCell ref="B111:D111"/>
    <mergeCell ref="E111:F111"/>
    <mergeCell ref="A112:D112"/>
    <mergeCell ref="E112:F112"/>
    <mergeCell ref="C105:D105"/>
    <mergeCell ref="E105:F105"/>
    <mergeCell ref="C106:D106"/>
    <mergeCell ref="E106:F106"/>
    <mergeCell ref="A108:F108"/>
    <mergeCell ref="B109:D109"/>
    <mergeCell ref="E109:F109"/>
    <mergeCell ref="C101:D101"/>
    <mergeCell ref="E101:F101"/>
    <mergeCell ref="C102:D102"/>
    <mergeCell ref="E102:F102"/>
    <mergeCell ref="A103:F103"/>
    <mergeCell ref="C104:D104"/>
    <mergeCell ref="E104:F104"/>
    <mergeCell ref="C98:D98"/>
    <mergeCell ref="E98:F98"/>
    <mergeCell ref="C99:D99"/>
    <mergeCell ref="E99:F99"/>
    <mergeCell ref="C100:D100"/>
    <mergeCell ref="E100:F100"/>
    <mergeCell ref="C95:D95"/>
    <mergeCell ref="E95:F95"/>
    <mergeCell ref="C96:D96"/>
    <mergeCell ref="E96:F96"/>
    <mergeCell ref="C97:D97"/>
    <mergeCell ref="E97:F97"/>
    <mergeCell ref="A90:D90"/>
    <mergeCell ref="E90:F90"/>
    <mergeCell ref="A92:F92"/>
    <mergeCell ref="A93:F93"/>
    <mergeCell ref="C94:D94"/>
    <mergeCell ref="E94:F94"/>
    <mergeCell ref="C87:D87"/>
    <mergeCell ref="E87:F87"/>
    <mergeCell ref="C88:D88"/>
    <mergeCell ref="E88:F88"/>
    <mergeCell ref="C89:D89"/>
    <mergeCell ref="E89:F89"/>
    <mergeCell ref="A82:D82"/>
    <mergeCell ref="E82:F82"/>
    <mergeCell ref="A84:F84"/>
    <mergeCell ref="C85:D85"/>
    <mergeCell ref="E85:F85"/>
    <mergeCell ref="C86:D86"/>
    <mergeCell ref="E86:F86"/>
    <mergeCell ref="C79:D79"/>
    <mergeCell ref="E79:F79"/>
    <mergeCell ref="C80:D80"/>
    <mergeCell ref="E80:F80"/>
    <mergeCell ref="C81:D81"/>
    <mergeCell ref="E81:F81"/>
    <mergeCell ref="C76:D76"/>
    <mergeCell ref="E76:F76"/>
    <mergeCell ref="C77:D77"/>
    <mergeCell ref="E77:F77"/>
    <mergeCell ref="C78:D78"/>
    <mergeCell ref="E78:F78"/>
    <mergeCell ref="A72:D72"/>
    <mergeCell ref="E72:F72"/>
    <mergeCell ref="C73:D73"/>
    <mergeCell ref="A74:F74"/>
    <mergeCell ref="C75:D75"/>
    <mergeCell ref="E75:F75"/>
    <mergeCell ref="B69:D69"/>
    <mergeCell ref="E69:F69"/>
    <mergeCell ref="B70:D70"/>
    <mergeCell ref="E70:F70"/>
    <mergeCell ref="B71:D71"/>
    <mergeCell ref="E71:F71"/>
    <mergeCell ref="A65:D65"/>
    <mergeCell ref="E65:F65"/>
    <mergeCell ref="C66:D66"/>
    <mergeCell ref="A67:F67"/>
    <mergeCell ref="B68:D68"/>
    <mergeCell ref="E68:F68"/>
    <mergeCell ref="C62:D62"/>
    <mergeCell ref="E62:F62"/>
    <mergeCell ref="C63:D63"/>
    <mergeCell ref="E63:F63"/>
    <mergeCell ref="C64:D64"/>
    <mergeCell ref="E64:F64"/>
    <mergeCell ref="C59:D59"/>
    <mergeCell ref="E59:F59"/>
    <mergeCell ref="C60:D60"/>
    <mergeCell ref="E60:F60"/>
    <mergeCell ref="C61:D61"/>
    <mergeCell ref="E61:F61"/>
    <mergeCell ref="C55:D55"/>
    <mergeCell ref="A56:F56"/>
    <mergeCell ref="B57:D57"/>
    <mergeCell ref="E57:F57"/>
    <mergeCell ref="C58:D58"/>
    <mergeCell ref="E58:F58"/>
    <mergeCell ref="C52:D52"/>
    <mergeCell ref="E52:F52"/>
    <mergeCell ref="C53:D53"/>
    <mergeCell ref="E53:F53"/>
    <mergeCell ref="C54:D54"/>
    <mergeCell ref="E54:F54"/>
    <mergeCell ref="C49:D49"/>
    <mergeCell ref="E49:F49"/>
    <mergeCell ref="C50:D50"/>
    <mergeCell ref="E50:F50"/>
    <mergeCell ref="C51:D51"/>
    <mergeCell ref="E51:F51"/>
    <mergeCell ref="C46:D46"/>
    <mergeCell ref="E46:F46"/>
    <mergeCell ref="C47:D47"/>
    <mergeCell ref="E47:F47"/>
    <mergeCell ref="C48:D48"/>
    <mergeCell ref="E48:F48"/>
    <mergeCell ref="A42:D42"/>
    <mergeCell ref="E42:F42"/>
    <mergeCell ref="C43:D43"/>
    <mergeCell ref="A44:F44"/>
    <mergeCell ref="C45:D45"/>
    <mergeCell ref="E45:F45"/>
    <mergeCell ref="A40:B40"/>
    <mergeCell ref="C40:D40"/>
    <mergeCell ref="E40:F40"/>
    <mergeCell ref="A41:B41"/>
    <mergeCell ref="C41:D41"/>
    <mergeCell ref="E41:F41"/>
    <mergeCell ref="A36:F36"/>
    <mergeCell ref="B37:D37"/>
    <mergeCell ref="E37:F37"/>
    <mergeCell ref="C38:D38"/>
    <mergeCell ref="E38:F38"/>
    <mergeCell ref="C39:D39"/>
    <mergeCell ref="E39:F39"/>
    <mergeCell ref="B32:D32"/>
    <mergeCell ref="E32:F32"/>
    <mergeCell ref="A33:D33"/>
    <mergeCell ref="E33:F33"/>
    <mergeCell ref="C34:D34"/>
    <mergeCell ref="A35:F35"/>
    <mergeCell ref="B29:D29"/>
    <mergeCell ref="E29:F29"/>
    <mergeCell ref="B30:D30"/>
    <mergeCell ref="E30:F30"/>
    <mergeCell ref="B31:D31"/>
    <mergeCell ref="E31:F31"/>
    <mergeCell ref="C25:D25"/>
    <mergeCell ref="A26:F26"/>
    <mergeCell ref="B27:D27"/>
    <mergeCell ref="E27:F27"/>
    <mergeCell ref="B28:D28"/>
    <mergeCell ref="E28:F28"/>
    <mergeCell ref="B22:D22"/>
    <mergeCell ref="E22:F22"/>
    <mergeCell ref="B23:D23"/>
    <mergeCell ref="E23:F23"/>
    <mergeCell ref="B24:D24"/>
    <mergeCell ref="E24:F24"/>
    <mergeCell ref="A17:F17"/>
    <mergeCell ref="A18:F18"/>
    <mergeCell ref="A19:D19"/>
    <mergeCell ref="E19:F19"/>
    <mergeCell ref="C20:D20"/>
    <mergeCell ref="A21:F21"/>
    <mergeCell ref="A6:F6"/>
    <mergeCell ref="A8:F8"/>
    <mergeCell ref="B14:D14"/>
    <mergeCell ref="E14:F14"/>
    <mergeCell ref="B15:D15"/>
    <mergeCell ref="E15:F15"/>
    <mergeCell ref="B16:D16"/>
    <mergeCell ref="E16:F16"/>
    <mergeCell ref="A9:F9"/>
    <mergeCell ref="C10:D10"/>
    <mergeCell ref="A11:F11"/>
    <mergeCell ref="B12:D12"/>
    <mergeCell ref="E12:F12"/>
    <mergeCell ref="B13:D13"/>
    <mergeCell ref="E13:F13"/>
  </mergeCells>
  <pageMargins left="0.511811024" right="0.511811024" top="0.78740157499999996" bottom="0.78740157499999996" header="0.31496062000000002" footer="0.31496062000000002"/>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0880A5-D5D2-42D7-AFFF-623245AE919F}">
  <dimension ref="A1:F144"/>
  <sheetViews>
    <sheetView workbookViewId="0"/>
  </sheetViews>
  <sheetFormatPr defaultRowHeight="15" x14ac:dyDescent="0.25"/>
  <cols>
    <col min="1" max="1" width="14.42578125" customWidth="1"/>
    <col min="2" max="2" width="77.140625" customWidth="1"/>
    <col min="3" max="3" width="20.42578125" customWidth="1"/>
    <col min="4" max="4" width="20" customWidth="1"/>
    <col min="5" max="5" width="52.85546875" customWidth="1"/>
    <col min="6" max="6" width="13.28515625" customWidth="1"/>
  </cols>
  <sheetData>
    <row r="1" spans="1:6" ht="15.75" x14ac:dyDescent="0.25">
      <c r="A1" s="96" t="s">
        <v>173</v>
      </c>
      <c r="B1" s="96"/>
      <c r="C1" s="95"/>
      <c r="D1" s="95"/>
      <c r="E1" s="95"/>
      <c r="F1" s="95"/>
    </row>
    <row r="2" spans="1:6" ht="15.75" x14ac:dyDescent="0.25">
      <c r="A2" s="96" t="s">
        <v>174</v>
      </c>
      <c r="B2" s="96"/>
      <c r="C2" s="95"/>
      <c r="D2" s="95"/>
      <c r="E2" s="95"/>
      <c r="F2" s="95"/>
    </row>
    <row r="3" spans="1:6" ht="15.75" x14ac:dyDescent="0.25">
      <c r="A3" s="96" t="s">
        <v>177</v>
      </c>
      <c r="B3" s="96"/>
      <c r="C3" s="95"/>
      <c r="D3" s="95"/>
      <c r="E3" s="95"/>
      <c r="F3" s="95"/>
    </row>
    <row r="4" spans="1:6" ht="15.75" x14ac:dyDescent="0.25">
      <c r="A4" s="96" t="s">
        <v>178</v>
      </c>
      <c r="B4" s="96"/>
      <c r="C4" s="95"/>
      <c r="D4" s="95"/>
      <c r="E4" s="95"/>
      <c r="F4" s="95"/>
    </row>
    <row r="5" spans="1:6" ht="15.75" x14ac:dyDescent="0.25">
      <c r="A5" s="95"/>
      <c r="B5" s="95"/>
      <c r="C5" s="95"/>
      <c r="D5" s="95"/>
      <c r="E5" s="95"/>
      <c r="F5" s="95"/>
    </row>
    <row r="6" spans="1:6" ht="15.75" x14ac:dyDescent="0.25">
      <c r="A6" s="144" t="s">
        <v>175</v>
      </c>
      <c r="B6" s="143"/>
      <c r="C6" s="143"/>
      <c r="D6" s="143"/>
      <c r="E6" s="143"/>
      <c r="F6" s="143"/>
    </row>
    <row r="7" spans="1:6" ht="15.75" x14ac:dyDescent="0.25">
      <c r="A7" s="62"/>
      <c r="B7" s="62"/>
      <c r="C7" s="62"/>
      <c r="D7" s="62"/>
      <c r="E7" s="62"/>
      <c r="F7" s="62"/>
    </row>
    <row r="8" spans="1:6" ht="15.75" x14ac:dyDescent="0.25">
      <c r="A8" s="144" t="s">
        <v>139</v>
      </c>
      <c r="B8" s="143"/>
      <c r="C8" s="143"/>
      <c r="D8" s="143"/>
      <c r="E8" s="143"/>
      <c r="F8" s="143"/>
    </row>
    <row r="9" spans="1:6" ht="15.75" x14ac:dyDescent="0.25">
      <c r="A9" s="118" t="s">
        <v>33</v>
      </c>
      <c r="B9" s="110"/>
      <c r="C9" s="110"/>
      <c r="D9" s="110"/>
      <c r="E9" s="110"/>
      <c r="F9" s="110"/>
    </row>
    <row r="10" spans="1:6" x14ac:dyDescent="0.25">
      <c r="A10" s="65"/>
      <c r="B10" s="65"/>
      <c r="C10" s="116"/>
      <c r="D10" s="116"/>
      <c r="E10" s="65"/>
      <c r="F10" s="65"/>
    </row>
    <row r="11" spans="1:6" ht="15.75" x14ac:dyDescent="0.25">
      <c r="A11" s="110" t="s">
        <v>34</v>
      </c>
      <c r="B11" s="110"/>
      <c r="C11" s="110"/>
      <c r="D11" s="110"/>
      <c r="E11" s="110"/>
      <c r="F11" s="110"/>
    </row>
    <row r="12" spans="1:6" ht="15.75" x14ac:dyDescent="0.25">
      <c r="A12" s="80" t="s">
        <v>35</v>
      </c>
      <c r="B12" s="108" t="s">
        <v>36</v>
      </c>
      <c r="C12" s="108"/>
      <c r="D12" s="108"/>
      <c r="E12" s="131"/>
      <c r="F12" s="131"/>
    </row>
    <row r="13" spans="1:6" ht="15.75" x14ac:dyDescent="0.25">
      <c r="A13" s="80" t="s">
        <v>37</v>
      </c>
      <c r="B13" s="108" t="s">
        <v>38</v>
      </c>
      <c r="C13" s="108"/>
      <c r="D13" s="108"/>
      <c r="E13" s="150" t="s">
        <v>179</v>
      </c>
      <c r="F13" s="150"/>
    </row>
    <row r="14" spans="1:6" ht="15.75" x14ac:dyDescent="0.25">
      <c r="A14" s="80" t="s">
        <v>39</v>
      </c>
      <c r="B14" s="108" t="s">
        <v>40</v>
      </c>
      <c r="C14" s="108"/>
      <c r="D14" s="108"/>
      <c r="E14" s="108" t="s">
        <v>176</v>
      </c>
      <c r="F14" s="108"/>
    </row>
    <row r="15" spans="1:6" ht="15.75" x14ac:dyDescent="0.25">
      <c r="A15" s="80" t="s">
        <v>41</v>
      </c>
      <c r="B15" s="108" t="s">
        <v>42</v>
      </c>
      <c r="C15" s="108"/>
      <c r="D15" s="108"/>
      <c r="E15" s="146">
        <v>45680</v>
      </c>
      <c r="F15" s="146"/>
    </row>
    <row r="16" spans="1:6" ht="15.75" x14ac:dyDescent="0.25">
      <c r="A16" s="80" t="s">
        <v>43</v>
      </c>
      <c r="B16" s="108" t="s">
        <v>44</v>
      </c>
      <c r="C16" s="108"/>
      <c r="D16" s="108"/>
      <c r="E16" s="108" t="s">
        <v>45</v>
      </c>
      <c r="F16" s="108"/>
    </row>
    <row r="17" spans="1:6" x14ac:dyDescent="0.25">
      <c r="A17" s="147"/>
      <c r="B17" s="116"/>
      <c r="C17" s="116"/>
      <c r="D17" s="116"/>
      <c r="E17" s="116"/>
      <c r="F17" s="148"/>
    </row>
    <row r="18" spans="1:6" ht="15.75" x14ac:dyDescent="0.25">
      <c r="A18" s="143" t="s">
        <v>46</v>
      </c>
      <c r="B18" s="143"/>
      <c r="C18" s="143"/>
      <c r="D18" s="143"/>
      <c r="E18" s="143"/>
      <c r="F18" s="143"/>
    </row>
    <row r="19" spans="1:6" ht="15.75" x14ac:dyDescent="0.25">
      <c r="A19" s="108" t="s">
        <v>180</v>
      </c>
      <c r="B19" s="108"/>
      <c r="C19" s="108"/>
      <c r="D19" s="108"/>
      <c r="E19" s="108" t="s">
        <v>183</v>
      </c>
      <c r="F19" s="145"/>
    </row>
    <row r="20" spans="1:6" x14ac:dyDescent="0.25">
      <c r="A20" s="65"/>
      <c r="B20" s="65"/>
      <c r="C20" s="116"/>
      <c r="D20" s="116"/>
      <c r="E20" s="65"/>
      <c r="F20" s="65"/>
    </row>
    <row r="21" spans="1:6" ht="15.75" x14ac:dyDescent="0.25">
      <c r="A21" s="143" t="s">
        <v>47</v>
      </c>
      <c r="B21" s="143"/>
      <c r="C21" s="143"/>
      <c r="D21" s="143"/>
      <c r="E21" s="143"/>
      <c r="F21" s="143"/>
    </row>
    <row r="22" spans="1:6" ht="15.75" x14ac:dyDescent="0.25">
      <c r="A22" s="82">
        <v>3</v>
      </c>
      <c r="B22" s="108" t="s">
        <v>48</v>
      </c>
      <c r="C22" s="108"/>
      <c r="D22" s="108"/>
      <c r="E22" s="114">
        <v>2363.13</v>
      </c>
      <c r="F22" s="114"/>
    </row>
    <row r="23" spans="1:6" ht="15.75" x14ac:dyDescent="0.25">
      <c r="A23" s="83">
        <v>4</v>
      </c>
      <c r="B23" s="150" t="s">
        <v>49</v>
      </c>
      <c r="C23" s="150"/>
      <c r="D23" s="150"/>
      <c r="E23" s="113" t="s">
        <v>152</v>
      </c>
      <c r="F23" s="108"/>
    </row>
    <row r="24" spans="1:6" ht="15.75" x14ac:dyDescent="0.25">
      <c r="A24" s="82">
        <v>6</v>
      </c>
      <c r="B24" s="108" t="s">
        <v>50</v>
      </c>
      <c r="C24" s="108"/>
      <c r="D24" s="108"/>
      <c r="E24" s="114">
        <v>1518</v>
      </c>
      <c r="F24" s="114"/>
    </row>
    <row r="25" spans="1:6" x14ac:dyDescent="0.25">
      <c r="A25" s="65"/>
      <c r="B25" s="65"/>
      <c r="C25" s="116"/>
      <c r="D25" s="116"/>
      <c r="E25" s="65"/>
      <c r="F25" s="65"/>
    </row>
    <row r="26" spans="1:6" ht="15.75" x14ac:dyDescent="0.25">
      <c r="A26" s="143" t="s">
        <v>51</v>
      </c>
      <c r="B26" s="143"/>
      <c r="C26" s="143"/>
      <c r="D26" s="143"/>
      <c r="E26" s="143"/>
      <c r="F26" s="143"/>
    </row>
    <row r="27" spans="1:6" ht="15.75" x14ac:dyDescent="0.25">
      <c r="A27" s="67">
        <v>1</v>
      </c>
      <c r="B27" s="139" t="s">
        <v>52</v>
      </c>
      <c r="C27" s="139"/>
      <c r="D27" s="139"/>
      <c r="E27" s="139" t="s">
        <v>53</v>
      </c>
      <c r="F27" s="139"/>
    </row>
    <row r="28" spans="1:6" ht="15.75" x14ac:dyDescent="0.25">
      <c r="A28" s="68" t="s">
        <v>35</v>
      </c>
      <c r="B28" s="112" t="s">
        <v>54</v>
      </c>
      <c r="C28" s="112"/>
      <c r="D28" s="112"/>
      <c r="E28" s="114">
        <f>E22/220*180</f>
        <v>1933.47</v>
      </c>
      <c r="F28" s="114"/>
    </row>
    <row r="29" spans="1:6" ht="15.75" x14ac:dyDescent="0.25">
      <c r="A29" s="68" t="s">
        <v>37</v>
      </c>
      <c r="B29" s="112" t="s">
        <v>184</v>
      </c>
      <c r="C29" s="112"/>
      <c r="D29" s="112"/>
      <c r="E29" s="114">
        <f>E28*0.3</f>
        <v>580.04099999999994</v>
      </c>
      <c r="F29" s="114"/>
    </row>
    <row r="30" spans="1:6" ht="15.75" x14ac:dyDescent="0.25">
      <c r="A30" s="68" t="s">
        <v>39</v>
      </c>
      <c r="B30" s="112" t="s">
        <v>185</v>
      </c>
      <c r="C30" s="112"/>
      <c r="D30" s="112"/>
      <c r="E30" s="126">
        <v>0</v>
      </c>
      <c r="F30" s="126"/>
    </row>
    <row r="31" spans="1:6" ht="15.75" x14ac:dyDescent="0.25">
      <c r="A31" s="68" t="s">
        <v>41</v>
      </c>
      <c r="B31" s="112" t="s">
        <v>186</v>
      </c>
      <c r="C31" s="112"/>
      <c r="D31" s="112"/>
      <c r="E31" s="114">
        <v>0</v>
      </c>
      <c r="F31" s="114"/>
    </row>
    <row r="32" spans="1:6" ht="15.75" x14ac:dyDescent="0.25">
      <c r="A32" s="68" t="s">
        <v>43</v>
      </c>
      <c r="B32" s="112" t="s">
        <v>56</v>
      </c>
      <c r="C32" s="112"/>
      <c r="D32" s="112"/>
      <c r="E32" s="114">
        <v>0</v>
      </c>
      <c r="F32" s="114"/>
    </row>
    <row r="33" spans="1:6" ht="15.75" x14ac:dyDescent="0.25">
      <c r="A33" s="110" t="s">
        <v>57</v>
      </c>
      <c r="B33" s="110"/>
      <c r="C33" s="110"/>
      <c r="D33" s="110"/>
      <c r="E33" s="136">
        <f>SUM(E28:F32)</f>
        <v>2513.511</v>
      </c>
      <c r="F33" s="136"/>
    </row>
    <row r="34" spans="1:6" x14ac:dyDescent="0.25">
      <c r="A34" s="65"/>
      <c r="B34" s="65"/>
      <c r="C34" s="116"/>
      <c r="D34" s="116"/>
      <c r="E34" s="65"/>
      <c r="F34" s="65"/>
    </row>
    <row r="35" spans="1:6" ht="15.75" x14ac:dyDescent="0.25">
      <c r="A35" s="120" t="s">
        <v>58</v>
      </c>
      <c r="B35" s="120"/>
      <c r="C35" s="120"/>
      <c r="D35" s="120"/>
      <c r="E35" s="120"/>
      <c r="F35" s="120"/>
    </row>
    <row r="36" spans="1:6" ht="15.75" x14ac:dyDescent="0.25">
      <c r="A36" s="120" t="s">
        <v>59</v>
      </c>
      <c r="B36" s="120"/>
      <c r="C36" s="120"/>
      <c r="D36" s="120"/>
      <c r="E36" s="120"/>
      <c r="F36" s="120"/>
    </row>
    <row r="37" spans="1:6" ht="15.75" x14ac:dyDescent="0.25">
      <c r="A37" s="73" t="s">
        <v>60</v>
      </c>
      <c r="B37" s="152" t="s">
        <v>61</v>
      </c>
      <c r="C37" s="152"/>
      <c r="D37" s="152"/>
      <c r="E37" s="152" t="s">
        <v>53</v>
      </c>
      <c r="F37" s="152"/>
    </row>
    <row r="38" spans="1:6" ht="15.75" x14ac:dyDescent="0.25">
      <c r="A38" s="80" t="s">
        <v>35</v>
      </c>
      <c r="B38" s="80" t="s">
        <v>62</v>
      </c>
      <c r="C38" s="141">
        <v>8.3299999999999999E-2</v>
      </c>
      <c r="D38" s="141"/>
      <c r="E38" s="142">
        <f>C38*$E$33</f>
        <v>209.3754663</v>
      </c>
      <c r="F38" s="142"/>
    </row>
    <row r="39" spans="1:6" ht="15.75" x14ac:dyDescent="0.25">
      <c r="A39" s="80" t="s">
        <v>37</v>
      </c>
      <c r="B39" s="80" t="s">
        <v>63</v>
      </c>
      <c r="C39" s="141">
        <v>2.7799999999999998E-2</v>
      </c>
      <c r="D39" s="141"/>
      <c r="E39" s="142">
        <f>C39*$E$33</f>
        <v>69.875605799999988</v>
      </c>
      <c r="F39" s="142"/>
    </row>
    <row r="40" spans="1:6" ht="15.75" x14ac:dyDescent="0.25">
      <c r="A40" s="150" t="s">
        <v>64</v>
      </c>
      <c r="B40" s="150"/>
      <c r="C40" s="141">
        <v>0.1111</v>
      </c>
      <c r="D40" s="141"/>
      <c r="E40" s="153">
        <f>SUM(E38:F39)</f>
        <v>279.25107209999999</v>
      </c>
      <c r="F40" s="153"/>
    </row>
    <row r="41" spans="1:6" ht="15.75" x14ac:dyDescent="0.25">
      <c r="A41" s="150" t="s">
        <v>65</v>
      </c>
      <c r="B41" s="150"/>
      <c r="C41" s="141">
        <f>C54</f>
        <v>0.36800000000000005</v>
      </c>
      <c r="D41" s="141"/>
      <c r="E41" s="142">
        <f>E40*C41</f>
        <v>102.76439453280001</v>
      </c>
      <c r="F41" s="142"/>
    </row>
    <row r="42" spans="1:6" ht="15.75" x14ac:dyDescent="0.25">
      <c r="A42" s="152" t="s">
        <v>57</v>
      </c>
      <c r="B42" s="152"/>
      <c r="C42" s="152"/>
      <c r="D42" s="152"/>
      <c r="E42" s="153">
        <f>E40+E41</f>
        <v>382.01546663279998</v>
      </c>
      <c r="F42" s="153"/>
    </row>
    <row r="43" spans="1:6" x14ac:dyDescent="0.25">
      <c r="A43" s="64"/>
      <c r="B43" s="64"/>
      <c r="C43" s="154"/>
      <c r="D43" s="154"/>
      <c r="E43" s="64"/>
      <c r="F43" s="64"/>
    </row>
    <row r="44" spans="1:6" ht="15.75" x14ac:dyDescent="0.25">
      <c r="A44" s="160" t="s">
        <v>66</v>
      </c>
      <c r="B44" s="160"/>
      <c r="C44" s="160"/>
      <c r="D44" s="160"/>
      <c r="E44" s="160"/>
      <c r="F44" s="160"/>
    </row>
    <row r="45" spans="1:6" ht="15.75" x14ac:dyDescent="0.25">
      <c r="A45" s="73" t="s">
        <v>67</v>
      </c>
      <c r="B45" s="73" t="s">
        <v>68</v>
      </c>
      <c r="C45" s="152" t="s">
        <v>69</v>
      </c>
      <c r="D45" s="152"/>
      <c r="E45" s="152" t="s">
        <v>53</v>
      </c>
      <c r="F45" s="152"/>
    </row>
    <row r="46" spans="1:6" ht="15.75" x14ac:dyDescent="0.25">
      <c r="A46" s="80" t="s">
        <v>35</v>
      </c>
      <c r="B46" s="77" t="s">
        <v>142</v>
      </c>
      <c r="C46" s="141">
        <v>0.2</v>
      </c>
      <c r="D46" s="141"/>
      <c r="E46" s="142">
        <f t="shared" ref="E46:E53" si="0">C46*$E$33</f>
        <v>502.7022</v>
      </c>
      <c r="F46" s="142"/>
    </row>
    <row r="47" spans="1:6" ht="15.75" x14ac:dyDescent="0.25">
      <c r="A47" s="80" t="s">
        <v>37</v>
      </c>
      <c r="B47" s="80" t="s">
        <v>70</v>
      </c>
      <c r="C47" s="141">
        <v>2.5000000000000001E-2</v>
      </c>
      <c r="D47" s="141"/>
      <c r="E47" s="142">
        <f t="shared" si="0"/>
        <v>62.837775000000001</v>
      </c>
      <c r="F47" s="142"/>
    </row>
    <row r="48" spans="1:6" ht="15.75" x14ac:dyDescent="0.25">
      <c r="A48" s="80" t="s">
        <v>39</v>
      </c>
      <c r="B48" s="80" t="s">
        <v>71</v>
      </c>
      <c r="C48" s="141">
        <v>0.03</v>
      </c>
      <c r="D48" s="141"/>
      <c r="E48" s="142">
        <f t="shared" si="0"/>
        <v>75.405329999999992</v>
      </c>
      <c r="F48" s="142"/>
    </row>
    <row r="49" spans="1:6" ht="15.75" x14ac:dyDescent="0.25">
      <c r="A49" s="80" t="s">
        <v>41</v>
      </c>
      <c r="B49" s="80" t="s">
        <v>72</v>
      </c>
      <c r="C49" s="141">
        <v>1.4999999999999999E-2</v>
      </c>
      <c r="D49" s="141"/>
      <c r="E49" s="142">
        <f t="shared" si="0"/>
        <v>37.702664999999996</v>
      </c>
      <c r="F49" s="142"/>
    </row>
    <row r="50" spans="1:6" ht="15.75" x14ac:dyDescent="0.25">
      <c r="A50" s="80" t="s">
        <v>43</v>
      </c>
      <c r="B50" s="80" t="s">
        <v>73</v>
      </c>
      <c r="C50" s="141">
        <v>0.01</v>
      </c>
      <c r="D50" s="141"/>
      <c r="E50" s="142">
        <f t="shared" si="0"/>
        <v>25.135110000000001</v>
      </c>
      <c r="F50" s="142"/>
    </row>
    <row r="51" spans="1:6" ht="15.75" x14ac:dyDescent="0.25">
      <c r="A51" s="80" t="s">
        <v>74</v>
      </c>
      <c r="B51" s="80" t="s">
        <v>75</v>
      </c>
      <c r="C51" s="141">
        <v>6.0000000000000001E-3</v>
      </c>
      <c r="D51" s="141"/>
      <c r="E51" s="142">
        <f t="shared" si="0"/>
        <v>15.081066</v>
      </c>
      <c r="F51" s="142"/>
    </row>
    <row r="52" spans="1:6" ht="15.75" x14ac:dyDescent="0.25">
      <c r="A52" s="80" t="s">
        <v>76</v>
      </c>
      <c r="B52" s="80" t="s">
        <v>77</v>
      </c>
      <c r="C52" s="141">
        <v>2E-3</v>
      </c>
      <c r="D52" s="141"/>
      <c r="E52" s="142">
        <f t="shared" si="0"/>
        <v>5.0270219999999997</v>
      </c>
      <c r="F52" s="142"/>
    </row>
    <row r="53" spans="1:6" ht="15.75" x14ac:dyDescent="0.25">
      <c r="A53" s="80" t="s">
        <v>78</v>
      </c>
      <c r="B53" s="80" t="s">
        <v>79</v>
      </c>
      <c r="C53" s="141">
        <v>0.08</v>
      </c>
      <c r="D53" s="141"/>
      <c r="E53" s="142">
        <f t="shared" si="0"/>
        <v>201.08088000000001</v>
      </c>
      <c r="F53" s="142"/>
    </row>
    <row r="54" spans="1:6" ht="15.75" x14ac:dyDescent="0.25">
      <c r="A54" s="89"/>
      <c r="B54" s="73" t="s">
        <v>57</v>
      </c>
      <c r="C54" s="140">
        <f>SUM(C46:D53)</f>
        <v>0.36800000000000005</v>
      </c>
      <c r="D54" s="140"/>
      <c r="E54" s="153">
        <f>SUM(E46:F53)</f>
        <v>924.97204799999997</v>
      </c>
      <c r="F54" s="153"/>
    </row>
    <row r="55" spans="1:6" x14ac:dyDescent="0.25">
      <c r="A55" s="64"/>
      <c r="B55" s="64"/>
      <c r="C55" s="154"/>
      <c r="D55" s="154"/>
      <c r="E55" s="64"/>
      <c r="F55" s="64"/>
    </row>
    <row r="56" spans="1:6" ht="15.75" x14ac:dyDescent="0.25">
      <c r="A56" s="155" t="s">
        <v>164</v>
      </c>
      <c r="B56" s="155"/>
      <c r="C56" s="155"/>
      <c r="D56" s="155"/>
      <c r="E56" s="155"/>
      <c r="F56" s="155"/>
    </row>
    <row r="57" spans="1:6" ht="15.75" x14ac:dyDescent="0.25">
      <c r="A57" s="73" t="s">
        <v>80</v>
      </c>
      <c r="B57" s="156" t="s">
        <v>81</v>
      </c>
      <c r="C57" s="156"/>
      <c r="D57" s="156"/>
      <c r="E57" s="156" t="s">
        <v>53</v>
      </c>
      <c r="F57" s="156"/>
    </row>
    <row r="58" spans="1:6" ht="15.75" x14ac:dyDescent="0.25">
      <c r="A58" s="80" t="s">
        <v>35</v>
      </c>
      <c r="B58" s="97" t="s">
        <v>82</v>
      </c>
      <c r="C58" s="157">
        <v>5.15</v>
      </c>
      <c r="D58" s="158"/>
      <c r="E58" s="159">
        <f>(2*5.15*22)-(E28*6%)</f>
        <v>110.59180000000002</v>
      </c>
      <c r="F58" s="159"/>
    </row>
    <row r="59" spans="1:6" ht="15.75" x14ac:dyDescent="0.25">
      <c r="A59" s="80" t="s">
        <v>37</v>
      </c>
      <c r="B59" s="97" t="s">
        <v>168</v>
      </c>
      <c r="C59" s="157">
        <v>22.43</v>
      </c>
      <c r="D59" s="158"/>
      <c r="E59" s="159">
        <f>(C59*22)*0.99</f>
        <v>488.52539999999999</v>
      </c>
      <c r="F59" s="159"/>
    </row>
    <row r="60" spans="1:6" ht="15.75" x14ac:dyDescent="0.25">
      <c r="A60" s="80" t="s">
        <v>39</v>
      </c>
      <c r="B60" s="97" t="s">
        <v>170</v>
      </c>
      <c r="C60" s="138" t="s">
        <v>150</v>
      </c>
      <c r="D60" s="138"/>
      <c r="E60" s="159">
        <v>11</v>
      </c>
      <c r="F60" s="159"/>
    </row>
    <row r="61" spans="1:6" ht="15.75" x14ac:dyDescent="0.25">
      <c r="A61" s="80" t="s">
        <v>140</v>
      </c>
      <c r="B61" s="97" t="s">
        <v>171</v>
      </c>
      <c r="C61" s="138" t="s">
        <v>150</v>
      </c>
      <c r="D61" s="138"/>
      <c r="E61" s="159">
        <f>E33*7%</f>
        <v>175.94577000000001</v>
      </c>
      <c r="F61" s="159"/>
    </row>
    <row r="62" spans="1:6" ht="15.75" x14ac:dyDescent="0.25">
      <c r="A62" s="77" t="s">
        <v>141</v>
      </c>
      <c r="B62" s="97" t="s">
        <v>169</v>
      </c>
      <c r="C62" s="138"/>
      <c r="D62" s="138"/>
      <c r="E62" s="159">
        <f>(18+14.25+8.95)/3</f>
        <v>13.733333333333334</v>
      </c>
      <c r="F62" s="159"/>
    </row>
    <row r="63" spans="1:6" ht="15.75" x14ac:dyDescent="0.25">
      <c r="A63" s="77" t="s">
        <v>153</v>
      </c>
      <c r="B63" s="97" t="s">
        <v>167</v>
      </c>
      <c r="C63" s="138"/>
      <c r="D63" s="138"/>
      <c r="E63" s="159">
        <v>0</v>
      </c>
      <c r="F63" s="159"/>
    </row>
    <row r="64" spans="1:6" ht="15.75" x14ac:dyDescent="0.25">
      <c r="A64" s="77" t="s">
        <v>154</v>
      </c>
      <c r="B64" s="98" t="s">
        <v>172</v>
      </c>
      <c r="C64" s="138"/>
      <c r="D64" s="138"/>
      <c r="E64" s="159">
        <f>E33*1%</f>
        <v>25.135110000000001</v>
      </c>
      <c r="F64" s="159"/>
    </row>
    <row r="65" spans="1:6" ht="15.75" x14ac:dyDescent="0.25">
      <c r="A65" s="152" t="s">
        <v>57</v>
      </c>
      <c r="B65" s="152"/>
      <c r="C65" s="152"/>
      <c r="D65" s="152"/>
      <c r="E65" s="153">
        <f>SUM(E58:F64)</f>
        <v>824.93141333333347</v>
      </c>
      <c r="F65" s="153"/>
    </row>
    <row r="66" spans="1:6" x14ac:dyDescent="0.25">
      <c r="A66" s="64"/>
      <c r="B66" s="64"/>
      <c r="C66" s="154"/>
      <c r="D66" s="154"/>
      <c r="E66" s="64"/>
      <c r="F66" s="64"/>
    </row>
    <row r="67" spans="1:6" ht="15.75" x14ac:dyDescent="0.25">
      <c r="A67" s="160" t="s">
        <v>84</v>
      </c>
      <c r="B67" s="160"/>
      <c r="C67" s="160"/>
      <c r="D67" s="160"/>
      <c r="E67" s="160"/>
      <c r="F67" s="160"/>
    </row>
    <row r="68" spans="1:6" ht="15.75" x14ac:dyDescent="0.25">
      <c r="A68" s="99">
        <v>2</v>
      </c>
      <c r="B68" s="152" t="s">
        <v>85</v>
      </c>
      <c r="C68" s="152"/>
      <c r="D68" s="152"/>
      <c r="E68" s="152" t="s">
        <v>53</v>
      </c>
      <c r="F68" s="152"/>
    </row>
    <row r="69" spans="1:6" ht="15.75" x14ac:dyDescent="0.25">
      <c r="A69" s="80" t="s">
        <v>86</v>
      </c>
      <c r="B69" s="150" t="s">
        <v>87</v>
      </c>
      <c r="C69" s="150"/>
      <c r="D69" s="150"/>
      <c r="E69" s="142">
        <f>E42</f>
        <v>382.01546663279998</v>
      </c>
      <c r="F69" s="142"/>
    </row>
    <row r="70" spans="1:6" ht="15.75" x14ac:dyDescent="0.25">
      <c r="A70" s="80" t="s">
        <v>88</v>
      </c>
      <c r="B70" s="150" t="s">
        <v>89</v>
      </c>
      <c r="C70" s="150"/>
      <c r="D70" s="150"/>
      <c r="E70" s="142">
        <f>E54</f>
        <v>924.97204799999997</v>
      </c>
      <c r="F70" s="142"/>
    </row>
    <row r="71" spans="1:6" ht="15.75" x14ac:dyDescent="0.25">
      <c r="A71" s="80" t="s">
        <v>90</v>
      </c>
      <c r="B71" s="150" t="s">
        <v>91</v>
      </c>
      <c r="C71" s="150"/>
      <c r="D71" s="150"/>
      <c r="E71" s="142">
        <f>E65</f>
        <v>824.93141333333347</v>
      </c>
      <c r="F71" s="142"/>
    </row>
    <row r="72" spans="1:6" ht="15.75" x14ac:dyDescent="0.25">
      <c r="A72" s="152" t="s">
        <v>57</v>
      </c>
      <c r="B72" s="152"/>
      <c r="C72" s="152"/>
      <c r="D72" s="152"/>
      <c r="E72" s="153">
        <f>SUM(E69:F71)</f>
        <v>2131.9189279661332</v>
      </c>
      <c r="F72" s="153"/>
    </row>
    <row r="73" spans="1:6" x14ac:dyDescent="0.25">
      <c r="A73" s="64"/>
      <c r="B73" s="64"/>
      <c r="C73" s="154"/>
      <c r="D73" s="154"/>
      <c r="E73" s="64"/>
      <c r="F73" s="64"/>
    </row>
    <row r="74" spans="1:6" ht="15.75" x14ac:dyDescent="0.25">
      <c r="A74" s="155" t="s">
        <v>165</v>
      </c>
      <c r="B74" s="155"/>
      <c r="C74" s="155"/>
      <c r="D74" s="155"/>
      <c r="E74" s="155"/>
      <c r="F74" s="155"/>
    </row>
    <row r="75" spans="1:6" ht="15.75" x14ac:dyDescent="0.25">
      <c r="A75" s="99">
        <v>3</v>
      </c>
      <c r="B75" s="73" t="s">
        <v>92</v>
      </c>
      <c r="C75" s="152" t="s">
        <v>93</v>
      </c>
      <c r="D75" s="152"/>
      <c r="E75" s="152" t="s">
        <v>53</v>
      </c>
      <c r="F75" s="152"/>
    </row>
    <row r="76" spans="1:6" ht="15.75" x14ac:dyDescent="0.25">
      <c r="A76" s="80" t="s">
        <v>35</v>
      </c>
      <c r="B76" s="80" t="s">
        <v>94</v>
      </c>
      <c r="C76" s="161">
        <v>4.1700000000000001E-3</v>
      </c>
      <c r="D76" s="161"/>
      <c r="E76" s="142">
        <f>C76*$E$33</f>
        <v>10.48134087</v>
      </c>
      <c r="F76" s="142"/>
    </row>
    <row r="77" spans="1:6" ht="15.75" x14ac:dyDescent="0.25">
      <c r="A77" s="80" t="s">
        <v>37</v>
      </c>
      <c r="B77" s="77" t="s">
        <v>30</v>
      </c>
      <c r="C77" s="162">
        <v>3.3399999999999999E-4</v>
      </c>
      <c r="D77" s="162"/>
      <c r="E77" s="142">
        <f>C77*$E$33</f>
        <v>0.83951267399999996</v>
      </c>
      <c r="F77" s="142"/>
    </row>
    <row r="78" spans="1:6" ht="31.5" x14ac:dyDescent="0.25">
      <c r="A78" s="80" t="s">
        <v>39</v>
      </c>
      <c r="B78" s="77" t="s">
        <v>151</v>
      </c>
      <c r="C78" s="161">
        <v>1.6000000000000001E-3</v>
      </c>
      <c r="D78" s="161"/>
      <c r="E78" s="142">
        <f>SUM(E33+E40)*C78</f>
        <v>4.4684193153600003</v>
      </c>
      <c r="F78" s="142"/>
    </row>
    <row r="79" spans="1:6" ht="15.75" x14ac:dyDescent="0.25">
      <c r="A79" s="80" t="s">
        <v>41</v>
      </c>
      <c r="B79" s="80" t="s">
        <v>95</v>
      </c>
      <c r="C79" s="161">
        <v>1.84E-2</v>
      </c>
      <c r="D79" s="161"/>
      <c r="E79" s="142">
        <f>SUM(E33+E40)*C79</f>
        <v>51.386822126639998</v>
      </c>
      <c r="F79" s="142"/>
    </row>
    <row r="80" spans="1:6" ht="15.75" x14ac:dyDescent="0.25">
      <c r="A80" s="80" t="s">
        <v>43</v>
      </c>
      <c r="B80" s="77" t="s">
        <v>31</v>
      </c>
      <c r="C80" s="162">
        <f>C54*C79</f>
        <v>6.7712000000000007E-3</v>
      </c>
      <c r="D80" s="162"/>
      <c r="E80" s="142">
        <f>SUM(E33+E40)*C80</f>
        <v>18.910350542603521</v>
      </c>
      <c r="F80" s="142"/>
    </row>
    <row r="81" spans="1:6" ht="15.75" x14ac:dyDescent="0.25">
      <c r="A81" s="80" t="s">
        <v>74</v>
      </c>
      <c r="B81" s="80" t="s">
        <v>96</v>
      </c>
      <c r="C81" s="161">
        <v>3.04E-2</v>
      </c>
      <c r="D81" s="161"/>
      <c r="E81" s="142">
        <f>SUM(E79+E80*C81)</f>
        <v>51.961696783135146</v>
      </c>
      <c r="F81" s="142"/>
    </row>
    <row r="82" spans="1:6" ht="15.75" x14ac:dyDescent="0.25">
      <c r="A82" s="152" t="s">
        <v>57</v>
      </c>
      <c r="B82" s="152"/>
      <c r="C82" s="152"/>
      <c r="D82" s="152"/>
      <c r="E82" s="163">
        <f>SUM(E76:F81)</f>
        <v>138.04814231173867</v>
      </c>
      <c r="F82" s="163"/>
    </row>
    <row r="83" spans="1:6" x14ac:dyDescent="0.25">
      <c r="A83" s="103"/>
      <c r="B83" s="103"/>
      <c r="C83" s="103"/>
      <c r="D83" s="103"/>
      <c r="E83" s="103"/>
      <c r="F83" s="103"/>
    </row>
    <row r="84" spans="1:6" ht="15.75" x14ac:dyDescent="0.25">
      <c r="A84" s="155" t="s">
        <v>97</v>
      </c>
      <c r="B84" s="155"/>
      <c r="C84" s="155"/>
      <c r="D84" s="155"/>
      <c r="E84" s="155"/>
      <c r="F84" s="155"/>
    </row>
    <row r="85" spans="1:6" ht="15.75" x14ac:dyDescent="0.25">
      <c r="A85" s="80" t="s">
        <v>35</v>
      </c>
      <c r="B85" s="80" t="s">
        <v>98</v>
      </c>
      <c r="C85" s="172"/>
      <c r="D85" s="172"/>
      <c r="E85" s="142">
        <f>E33</f>
        <v>2513.511</v>
      </c>
      <c r="F85" s="142"/>
    </row>
    <row r="86" spans="1:6" ht="31.5" x14ac:dyDescent="0.25">
      <c r="A86" s="80" t="s">
        <v>37</v>
      </c>
      <c r="B86" s="100" t="s">
        <v>99</v>
      </c>
      <c r="C86" s="172"/>
      <c r="D86" s="172"/>
      <c r="E86" s="142">
        <f>E72</f>
        <v>2131.9189279661332</v>
      </c>
      <c r="F86" s="142"/>
    </row>
    <row r="87" spans="1:6" ht="15.75" x14ac:dyDescent="0.25">
      <c r="A87" s="80" t="s">
        <v>39</v>
      </c>
      <c r="B87" s="80" t="s">
        <v>100</v>
      </c>
      <c r="C87" s="150"/>
      <c r="D87" s="150"/>
      <c r="E87" s="142">
        <f>E40</f>
        <v>279.25107209999999</v>
      </c>
      <c r="F87" s="142"/>
    </row>
    <row r="88" spans="1:6" ht="15.75" x14ac:dyDescent="0.25">
      <c r="A88" s="80" t="s">
        <v>41</v>
      </c>
      <c r="B88" s="80" t="s">
        <v>101</v>
      </c>
      <c r="C88" s="172"/>
      <c r="D88" s="172"/>
      <c r="E88" s="142">
        <f>E82</f>
        <v>138.04814231173867</v>
      </c>
      <c r="F88" s="142"/>
    </row>
    <row r="89" spans="1:6" ht="15.75" x14ac:dyDescent="0.25">
      <c r="A89" s="80" t="s">
        <v>43</v>
      </c>
      <c r="B89" s="80" t="s">
        <v>102</v>
      </c>
      <c r="C89" s="172"/>
      <c r="D89" s="172"/>
      <c r="E89" s="142">
        <f>-SUM(E58,E59)</f>
        <v>-599.11720000000003</v>
      </c>
      <c r="F89" s="142"/>
    </row>
    <row r="90" spans="1:6" ht="15.75" x14ac:dyDescent="0.25">
      <c r="A90" s="152" t="s">
        <v>103</v>
      </c>
      <c r="B90" s="152"/>
      <c r="C90" s="152"/>
      <c r="D90" s="152"/>
      <c r="E90" s="163">
        <f>SUM(E85:F89)</f>
        <v>4463.6119423778728</v>
      </c>
      <c r="F90" s="163"/>
    </row>
    <row r="91" spans="1:6" x14ac:dyDescent="0.25">
      <c r="A91" s="64"/>
      <c r="B91" s="64"/>
      <c r="C91" s="64"/>
      <c r="D91" s="64"/>
      <c r="E91" s="64"/>
      <c r="F91" s="64"/>
    </row>
    <row r="92" spans="1:6" ht="15.75" x14ac:dyDescent="0.25">
      <c r="A92" s="155" t="s">
        <v>104</v>
      </c>
      <c r="B92" s="160"/>
      <c r="C92" s="160"/>
      <c r="D92" s="160"/>
      <c r="E92" s="160"/>
      <c r="F92" s="160"/>
    </row>
    <row r="93" spans="1:6" ht="15.75" x14ac:dyDescent="0.25">
      <c r="A93" s="160" t="s">
        <v>105</v>
      </c>
      <c r="B93" s="160"/>
      <c r="C93" s="160"/>
      <c r="D93" s="160"/>
      <c r="E93" s="160"/>
      <c r="F93" s="160"/>
    </row>
    <row r="94" spans="1:6" ht="15.75" x14ac:dyDescent="0.25">
      <c r="A94" s="73" t="s">
        <v>106</v>
      </c>
      <c r="B94" s="73" t="s">
        <v>107</v>
      </c>
      <c r="C94" s="152" t="s">
        <v>93</v>
      </c>
      <c r="D94" s="152"/>
      <c r="E94" s="152" t="s">
        <v>53</v>
      </c>
      <c r="F94" s="152"/>
    </row>
    <row r="95" spans="1:6" ht="15.75" x14ac:dyDescent="0.25">
      <c r="A95" s="80" t="s">
        <v>35</v>
      </c>
      <c r="B95" s="80" t="s">
        <v>108</v>
      </c>
      <c r="C95" s="141">
        <v>8.3299999999999999E-2</v>
      </c>
      <c r="D95" s="141"/>
      <c r="E95" s="142">
        <f>C95*$E$90</f>
        <v>371.8188748000768</v>
      </c>
      <c r="F95" s="142"/>
    </row>
    <row r="96" spans="1:6" ht="15.75" x14ac:dyDescent="0.25">
      <c r="A96" s="80" t="s">
        <v>37</v>
      </c>
      <c r="B96" s="80" t="s">
        <v>109</v>
      </c>
      <c r="C96" s="161">
        <v>2.2000000000000001E-3</v>
      </c>
      <c r="D96" s="161"/>
      <c r="E96" s="142">
        <f t="shared" ref="E96:E100" si="1">C96*$E$90</f>
        <v>9.8199462732313201</v>
      </c>
      <c r="F96" s="142"/>
    </row>
    <row r="97" spans="1:6" ht="15.75" x14ac:dyDescent="0.25">
      <c r="A97" s="80" t="s">
        <v>39</v>
      </c>
      <c r="B97" s="80" t="s">
        <v>110</v>
      </c>
      <c r="C97" s="161">
        <v>2.0000000000000001E-4</v>
      </c>
      <c r="D97" s="161"/>
      <c r="E97" s="142">
        <f t="shared" si="1"/>
        <v>0.89272238847557461</v>
      </c>
      <c r="F97" s="142"/>
    </row>
    <row r="98" spans="1:6" ht="15.75" x14ac:dyDescent="0.25">
      <c r="A98" s="80" t="s">
        <v>41</v>
      </c>
      <c r="B98" s="80" t="s">
        <v>111</v>
      </c>
      <c r="C98" s="161">
        <v>5.1000000000000004E-4</v>
      </c>
      <c r="D98" s="161"/>
      <c r="E98" s="142">
        <f t="shared" si="1"/>
        <v>2.2764420906127154</v>
      </c>
      <c r="F98" s="142"/>
    </row>
    <row r="99" spans="1:6" ht="15.75" x14ac:dyDescent="0.25">
      <c r="A99" s="80" t="s">
        <v>141</v>
      </c>
      <c r="B99" s="80" t="s">
        <v>112</v>
      </c>
      <c r="C99" s="161">
        <v>4.15E-3</v>
      </c>
      <c r="D99" s="161"/>
      <c r="E99" s="142">
        <f t="shared" si="1"/>
        <v>18.523989560868173</v>
      </c>
      <c r="F99" s="142"/>
    </row>
    <row r="100" spans="1:6" ht="15.75" x14ac:dyDescent="0.25">
      <c r="A100" s="77" t="s">
        <v>153</v>
      </c>
      <c r="B100" s="80" t="s">
        <v>113</v>
      </c>
      <c r="C100" s="161">
        <v>3.8999999999999999E-4</v>
      </c>
      <c r="D100" s="161"/>
      <c r="E100" s="142">
        <f t="shared" si="1"/>
        <v>1.7408086575273702</v>
      </c>
      <c r="F100" s="142"/>
    </row>
    <row r="101" spans="1:6" ht="15.75" x14ac:dyDescent="0.25">
      <c r="A101" s="77" t="s">
        <v>154</v>
      </c>
      <c r="B101" s="80" t="s">
        <v>83</v>
      </c>
      <c r="C101" s="172"/>
      <c r="D101" s="172"/>
      <c r="E101" s="142">
        <v>0</v>
      </c>
      <c r="F101" s="142"/>
    </row>
    <row r="102" spans="1:6" ht="15.75" x14ac:dyDescent="0.25">
      <c r="A102" s="73" t="s">
        <v>57</v>
      </c>
      <c r="B102" s="100"/>
      <c r="C102" s="172"/>
      <c r="D102" s="172"/>
      <c r="E102" s="163">
        <f>SUM(E95:F101)</f>
        <v>405.072783770792</v>
      </c>
      <c r="F102" s="163"/>
    </row>
    <row r="103" spans="1:6" ht="15.75" x14ac:dyDescent="0.25">
      <c r="A103" s="160" t="s">
        <v>114</v>
      </c>
      <c r="B103" s="160"/>
      <c r="C103" s="160"/>
      <c r="D103" s="160"/>
      <c r="E103" s="160"/>
      <c r="F103" s="160"/>
    </row>
    <row r="104" spans="1:6" ht="15.75" x14ac:dyDescent="0.25">
      <c r="A104" s="73" t="s">
        <v>115</v>
      </c>
      <c r="B104" s="80" t="s">
        <v>116</v>
      </c>
      <c r="C104" s="172"/>
      <c r="D104" s="172"/>
      <c r="E104" s="152" t="s">
        <v>53</v>
      </c>
      <c r="F104" s="152"/>
    </row>
    <row r="105" spans="1:6" ht="15.75" x14ac:dyDescent="0.25">
      <c r="A105" s="80" t="s">
        <v>35</v>
      </c>
      <c r="B105" s="80" t="s">
        <v>117</v>
      </c>
      <c r="C105" s="172"/>
      <c r="D105" s="172"/>
      <c r="E105" s="142">
        <v>0</v>
      </c>
      <c r="F105" s="142"/>
    </row>
    <row r="106" spans="1:6" ht="15.75" x14ac:dyDescent="0.25">
      <c r="A106" s="73" t="s">
        <v>57</v>
      </c>
      <c r="B106" s="100"/>
      <c r="C106" s="172"/>
      <c r="D106" s="172"/>
      <c r="E106" s="142">
        <f>SUM(E105)</f>
        <v>0</v>
      </c>
      <c r="F106" s="142"/>
    </row>
    <row r="107" spans="1:6" x14ac:dyDescent="0.25">
      <c r="A107" s="103"/>
      <c r="B107" s="103"/>
      <c r="C107" s="103"/>
      <c r="D107" s="103"/>
      <c r="E107" s="103"/>
      <c r="F107" s="103"/>
    </row>
    <row r="108" spans="1:6" ht="15.75" x14ac:dyDescent="0.25">
      <c r="A108" s="160" t="s">
        <v>118</v>
      </c>
      <c r="B108" s="160"/>
      <c r="C108" s="160"/>
      <c r="D108" s="160"/>
      <c r="E108" s="160"/>
      <c r="F108" s="160"/>
    </row>
    <row r="109" spans="1:6" ht="15.75" x14ac:dyDescent="0.25">
      <c r="A109" s="99">
        <v>4</v>
      </c>
      <c r="B109" s="152" t="s">
        <v>119</v>
      </c>
      <c r="C109" s="152"/>
      <c r="D109" s="152"/>
      <c r="E109" s="152" t="s">
        <v>53</v>
      </c>
      <c r="F109" s="152"/>
    </row>
    <row r="110" spans="1:6" ht="15.75" x14ac:dyDescent="0.25">
      <c r="A110" s="80" t="s">
        <v>120</v>
      </c>
      <c r="B110" s="150" t="s">
        <v>121</v>
      </c>
      <c r="C110" s="150"/>
      <c r="D110" s="150"/>
      <c r="E110" s="142">
        <f>E102</f>
        <v>405.072783770792</v>
      </c>
      <c r="F110" s="142"/>
    </row>
    <row r="111" spans="1:6" ht="15.75" x14ac:dyDescent="0.25">
      <c r="A111" s="80" t="s">
        <v>122</v>
      </c>
      <c r="B111" s="150" t="s">
        <v>116</v>
      </c>
      <c r="C111" s="150"/>
      <c r="D111" s="150"/>
      <c r="E111" s="142">
        <v>0</v>
      </c>
      <c r="F111" s="142"/>
    </row>
    <row r="112" spans="1:6" ht="15.75" x14ac:dyDescent="0.25">
      <c r="A112" s="152" t="s">
        <v>57</v>
      </c>
      <c r="B112" s="152"/>
      <c r="C112" s="152"/>
      <c r="D112" s="152"/>
      <c r="E112" s="163">
        <f>SUM(E110:F111)</f>
        <v>405.072783770792</v>
      </c>
      <c r="F112" s="163"/>
    </row>
    <row r="113" spans="1:6" x14ac:dyDescent="0.25">
      <c r="A113" s="64"/>
      <c r="B113" s="64"/>
      <c r="C113" s="64"/>
      <c r="D113" s="64"/>
      <c r="E113" s="64"/>
      <c r="F113" s="64"/>
    </row>
    <row r="114" spans="1:6" ht="15.75" x14ac:dyDescent="0.25">
      <c r="A114" s="155" t="s">
        <v>166</v>
      </c>
      <c r="B114" s="160"/>
      <c r="C114" s="160"/>
      <c r="D114" s="160"/>
      <c r="E114" s="160"/>
      <c r="F114" s="160"/>
    </row>
    <row r="115" spans="1:6" ht="15.75" x14ac:dyDescent="0.25">
      <c r="A115" s="99">
        <v>5</v>
      </c>
      <c r="B115" s="73" t="s">
        <v>123</v>
      </c>
      <c r="C115" s="134"/>
      <c r="D115" s="134"/>
      <c r="E115" s="152" t="s">
        <v>53</v>
      </c>
      <c r="F115" s="152"/>
    </row>
    <row r="116" spans="1:6" ht="15.75" x14ac:dyDescent="0.25">
      <c r="A116" s="80" t="s">
        <v>35</v>
      </c>
      <c r="B116" s="77" t="s">
        <v>149</v>
      </c>
      <c r="C116" s="134"/>
      <c r="D116" s="134"/>
      <c r="E116" s="159">
        <f>'UNIFORMES E EPIs'!E19</f>
        <v>64.825000000000003</v>
      </c>
      <c r="F116" s="159"/>
    </row>
    <row r="117" spans="1:6" ht="15.75" x14ac:dyDescent="0.25">
      <c r="A117" s="164" t="s">
        <v>57</v>
      </c>
      <c r="B117" s="165"/>
      <c r="C117" s="165"/>
      <c r="D117" s="166"/>
      <c r="E117" s="163">
        <f>SUM(E116:F116)</f>
        <v>64.825000000000003</v>
      </c>
      <c r="F117" s="163"/>
    </row>
    <row r="118" spans="1:6" ht="15.75" x14ac:dyDescent="0.25">
      <c r="A118" s="101"/>
      <c r="B118" s="64"/>
      <c r="C118" s="64"/>
      <c r="D118" s="64"/>
      <c r="E118" s="102"/>
      <c r="F118" s="102"/>
    </row>
    <row r="119" spans="1:6" ht="15.75" x14ac:dyDescent="0.25">
      <c r="A119" s="160" t="s">
        <v>124</v>
      </c>
      <c r="B119" s="160"/>
      <c r="C119" s="160"/>
      <c r="D119" s="160"/>
      <c r="E119" s="160"/>
      <c r="F119" s="160"/>
    </row>
    <row r="120" spans="1:6" ht="15.75" x14ac:dyDescent="0.25">
      <c r="A120" s="99">
        <v>6</v>
      </c>
      <c r="B120" s="73" t="s">
        <v>125</v>
      </c>
      <c r="C120" s="152" t="s">
        <v>69</v>
      </c>
      <c r="D120" s="152"/>
      <c r="E120" s="164" t="s">
        <v>53</v>
      </c>
      <c r="F120" s="166"/>
    </row>
    <row r="121" spans="1:6" ht="15.75" x14ac:dyDescent="0.25">
      <c r="A121" s="80" t="s">
        <v>35</v>
      </c>
      <c r="B121" s="80" t="s">
        <v>126</v>
      </c>
      <c r="C121" s="161">
        <v>0.05</v>
      </c>
      <c r="D121" s="161"/>
      <c r="E121" s="168">
        <f>($E$90+$E$106+$E$112+$E$117)*C121</f>
        <v>246.67548630743323</v>
      </c>
      <c r="F121" s="169"/>
    </row>
    <row r="122" spans="1:6" ht="15.75" x14ac:dyDescent="0.25">
      <c r="A122" s="80" t="s">
        <v>37</v>
      </c>
      <c r="B122" s="80" t="s">
        <v>127</v>
      </c>
      <c r="C122" s="161">
        <v>0.1</v>
      </c>
      <c r="D122" s="161"/>
      <c r="E122" s="168">
        <f>C122*(E121+E137)</f>
        <v>550.00513403560979</v>
      </c>
      <c r="F122" s="169"/>
    </row>
    <row r="123" spans="1:6" ht="15.75" x14ac:dyDescent="0.25">
      <c r="A123" s="80" t="s">
        <v>39</v>
      </c>
      <c r="B123" s="80" t="s">
        <v>128</v>
      </c>
      <c r="C123" s="167">
        <v>6.1499999999999999E-2</v>
      </c>
      <c r="D123" s="167"/>
      <c r="E123" s="159">
        <f>($E$90+$E$106+$E$112+$E$117+$E$121+$E$119)*C123</f>
        <v>318.58139056605</v>
      </c>
      <c r="F123" s="159"/>
    </row>
    <row r="124" spans="1:6" ht="15.75" x14ac:dyDescent="0.25">
      <c r="A124" s="80" t="s">
        <v>159</v>
      </c>
      <c r="B124" s="77" t="s">
        <v>158</v>
      </c>
      <c r="C124" s="141">
        <v>6.4999999999999997E-3</v>
      </c>
      <c r="D124" s="141"/>
      <c r="E124" s="142">
        <f>($E$90+$E$106+$E$112+$E$117+$E$121+$E$122)*C124</f>
        <v>37.246237252196096</v>
      </c>
      <c r="F124" s="142"/>
    </row>
    <row r="125" spans="1:6" ht="15.75" x14ac:dyDescent="0.25">
      <c r="A125" s="80" t="s">
        <v>161</v>
      </c>
      <c r="B125" s="77" t="s">
        <v>160</v>
      </c>
      <c r="C125" s="141">
        <v>0.03</v>
      </c>
      <c r="D125" s="141"/>
      <c r="E125" s="142">
        <f>($E$90+$E$106+$E$112+$E$117+$E$121+$E$122)*C125</f>
        <v>171.9057103947512</v>
      </c>
      <c r="F125" s="142"/>
    </row>
    <row r="126" spans="1:6" ht="15.75" x14ac:dyDescent="0.25">
      <c r="A126" s="80" t="s">
        <v>162</v>
      </c>
      <c r="B126" s="77" t="s">
        <v>163</v>
      </c>
      <c r="C126" s="141">
        <v>2.5000000000000001E-2</v>
      </c>
      <c r="D126" s="141"/>
      <c r="E126" s="142">
        <f>($E$90+$E$106+$E$112+$E$117+$E$121+$E$122)*C126</f>
        <v>143.25475866229269</v>
      </c>
      <c r="F126" s="142"/>
    </row>
    <row r="127" spans="1:6" ht="15.75" x14ac:dyDescent="0.25">
      <c r="A127" s="152" t="s">
        <v>57</v>
      </c>
      <c r="B127" s="152"/>
      <c r="C127" s="140">
        <v>0.21149999999999999</v>
      </c>
      <c r="D127" s="140"/>
      <c r="E127" s="163">
        <f>SUM(E121:F123)</f>
        <v>1115.2620109090931</v>
      </c>
      <c r="F127" s="163"/>
    </row>
    <row r="128" spans="1:6" x14ac:dyDescent="0.25">
      <c r="A128" s="65"/>
      <c r="B128" s="65"/>
      <c r="C128" s="116"/>
      <c r="D128" s="116"/>
      <c r="E128" s="65"/>
      <c r="F128" s="65"/>
    </row>
    <row r="129" spans="1:6" ht="15.75" x14ac:dyDescent="0.25">
      <c r="A129" s="120" t="s">
        <v>129</v>
      </c>
      <c r="B129" s="120"/>
      <c r="C129" s="120"/>
      <c r="D129" s="120"/>
      <c r="E129" s="120"/>
      <c r="F129" s="120"/>
    </row>
    <row r="130" spans="1:6" x14ac:dyDescent="0.25">
      <c r="A130" s="65"/>
      <c r="B130" s="65"/>
      <c r="C130" s="116"/>
      <c r="D130" s="116"/>
      <c r="E130" s="65"/>
      <c r="F130" s="65"/>
    </row>
    <row r="131" spans="1:6" ht="15.75" x14ac:dyDescent="0.25">
      <c r="A131" s="89"/>
      <c r="B131" s="110" t="s">
        <v>130</v>
      </c>
      <c r="C131" s="110"/>
      <c r="D131" s="110"/>
      <c r="E131" s="110" t="s">
        <v>53</v>
      </c>
      <c r="F131" s="110"/>
    </row>
    <row r="132" spans="1:6" ht="15.75" x14ac:dyDescent="0.25">
      <c r="A132" s="70" t="s">
        <v>35</v>
      </c>
      <c r="B132" s="108" t="s">
        <v>131</v>
      </c>
      <c r="C132" s="108"/>
      <c r="D132" s="108"/>
      <c r="E132" s="114">
        <f>E33</f>
        <v>2513.511</v>
      </c>
      <c r="F132" s="114"/>
    </row>
    <row r="133" spans="1:6" ht="15.75" x14ac:dyDescent="0.25">
      <c r="A133" s="70" t="s">
        <v>37</v>
      </c>
      <c r="B133" s="108" t="s">
        <v>132</v>
      </c>
      <c r="C133" s="108"/>
      <c r="D133" s="108"/>
      <c r="E133" s="114">
        <f>E72</f>
        <v>2131.9189279661332</v>
      </c>
      <c r="F133" s="114"/>
    </row>
    <row r="134" spans="1:6" ht="15.75" x14ac:dyDescent="0.25">
      <c r="A134" s="70" t="s">
        <v>39</v>
      </c>
      <c r="B134" s="108" t="s">
        <v>101</v>
      </c>
      <c r="C134" s="108"/>
      <c r="D134" s="108"/>
      <c r="E134" s="114">
        <f>E82</f>
        <v>138.04814231173867</v>
      </c>
      <c r="F134" s="114"/>
    </row>
    <row r="135" spans="1:6" ht="15.75" x14ac:dyDescent="0.25">
      <c r="A135" s="70" t="s">
        <v>41</v>
      </c>
      <c r="B135" s="108" t="s">
        <v>133</v>
      </c>
      <c r="C135" s="108"/>
      <c r="D135" s="108"/>
      <c r="E135" s="114">
        <f>E112</f>
        <v>405.072783770792</v>
      </c>
      <c r="F135" s="114"/>
    </row>
    <row r="136" spans="1:6" ht="15.75" x14ac:dyDescent="0.25">
      <c r="A136" s="70" t="s">
        <v>43</v>
      </c>
      <c r="B136" s="113" t="s">
        <v>32</v>
      </c>
      <c r="C136" s="108"/>
      <c r="D136" s="108"/>
      <c r="E136" s="114">
        <f>E117</f>
        <v>64.825000000000003</v>
      </c>
      <c r="F136" s="114"/>
    </row>
    <row r="137" spans="1:6" ht="15.75" x14ac:dyDescent="0.25">
      <c r="A137" s="118" t="s">
        <v>157</v>
      </c>
      <c r="B137" s="110"/>
      <c r="C137" s="110"/>
      <c r="D137" s="110"/>
      <c r="E137" s="115">
        <f>SUM(E132:F136)</f>
        <v>5253.3758540486642</v>
      </c>
      <c r="F137" s="115"/>
    </row>
    <row r="138" spans="1:6" ht="15.75" x14ac:dyDescent="0.25">
      <c r="A138" s="70" t="s">
        <v>74</v>
      </c>
      <c r="B138" s="113" t="s">
        <v>156</v>
      </c>
      <c r="C138" s="108"/>
      <c r="D138" s="108"/>
      <c r="E138" s="114">
        <f>E127</f>
        <v>1115.2620109090931</v>
      </c>
      <c r="F138" s="114"/>
    </row>
    <row r="139" spans="1:6" ht="15.75" x14ac:dyDescent="0.25">
      <c r="A139" s="110" t="s">
        <v>134</v>
      </c>
      <c r="B139" s="110"/>
      <c r="C139" s="110"/>
      <c r="D139" s="110"/>
      <c r="E139" s="115">
        <f>SUM(E137+E138)</f>
        <v>6368.6378649577573</v>
      </c>
      <c r="F139" s="115"/>
    </row>
    <row r="140" spans="1:6" x14ac:dyDescent="0.25">
      <c r="A140" s="65"/>
      <c r="B140" s="65"/>
      <c r="C140" s="116"/>
      <c r="D140" s="116"/>
      <c r="E140" s="65"/>
      <c r="F140" s="65"/>
    </row>
    <row r="141" spans="1:6" ht="15.75" x14ac:dyDescent="0.25">
      <c r="A141" s="65"/>
      <c r="B141" s="65"/>
      <c r="C141" s="110" t="s">
        <v>135</v>
      </c>
      <c r="D141" s="110"/>
      <c r="E141" s="117">
        <v>10</v>
      </c>
      <c r="F141" s="117"/>
    </row>
    <row r="142" spans="1:6" ht="15.75" x14ac:dyDescent="0.25">
      <c r="A142" s="65"/>
      <c r="B142" s="65"/>
      <c r="C142" s="108" t="s">
        <v>136</v>
      </c>
      <c r="D142" s="108"/>
      <c r="E142" s="109">
        <f>E139*E141</f>
        <v>63686.378649577571</v>
      </c>
      <c r="F142" s="109"/>
    </row>
    <row r="143" spans="1:6" ht="15.75" x14ac:dyDescent="0.25">
      <c r="A143" s="65"/>
      <c r="B143" s="65"/>
      <c r="C143" s="110" t="s">
        <v>137</v>
      </c>
      <c r="D143" s="110"/>
      <c r="E143" s="111">
        <v>12</v>
      </c>
      <c r="F143" s="111"/>
    </row>
    <row r="144" spans="1:6" ht="15.75" x14ac:dyDescent="0.25">
      <c r="A144" s="65"/>
      <c r="B144" s="65"/>
      <c r="C144" s="112" t="s">
        <v>138</v>
      </c>
      <c r="D144" s="112"/>
      <c r="E144" s="109">
        <f>E142*E143</f>
        <v>764236.54379493091</v>
      </c>
      <c r="F144" s="109"/>
    </row>
  </sheetData>
  <mergeCells count="236">
    <mergeCell ref="C143:D143"/>
    <mergeCell ref="E143:F143"/>
    <mergeCell ref="C144:D144"/>
    <mergeCell ref="E144:F144"/>
    <mergeCell ref="A139:D139"/>
    <mergeCell ref="E139:F139"/>
    <mergeCell ref="C140:D140"/>
    <mergeCell ref="C141:D141"/>
    <mergeCell ref="E141:F141"/>
    <mergeCell ref="C142:D142"/>
    <mergeCell ref="E142:F142"/>
    <mergeCell ref="B136:D136"/>
    <mergeCell ref="E136:F136"/>
    <mergeCell ref="A137:D137"/>
    <mergeCell ref="E137:F137"/>
    <mergeCell ref="B138:D138"/>
    <mergeCell ref="E138:F138"/>
    <mergeCell ref="B133:D133"/>
    <mergeCell ref="E133:F133"/>
    <mergeCell ref="B134:D134"/>
    <mergeCell ref="E134:F134"/>
    <mergeCell ref="B135:D135"/>
    <mergeCell ref="E135:F135"/>
    <mergeCell ref="A129:F129"/>
    <mergeCell ref="C130:D130"/>
    <mergeCell ref="B131:D131"/>
    <mergeCell ref="E131:F131"/>
    <mergeCell ref="B132:D132"/>
    <mergeCell ref="E132:F132"/>
    <mergeCell ref="C126:D126"/>
    <mergeCell ref="E126:F126"/>
    <mergeCell ref="A127:B127"/>
    <mergeCell ref="C127:D127"/>
    <mergeCell ref="E127:F127"/>
    <mergeCell ref="C128:D128"/>
    <mergeCell ref="C123:D123"/>
    <mergeCell ref="E123:F123"/>
    <mergeCell ref="C124:D124"/>
    <mergeCell ref="E124:F124"/>
    <mergeCell ref="C125:D125"/>
    <mergeCell ref="E125:F125"/>
    <mergeCell ref="A119:F119"/>
    <mergeCell ref="C120:D120"/>
    <mergeCell ref="E120:F120"/>
    <mergeCell ref="C121:D121"/>
    <mergeCell ref="E121:F121"/>
    <mergeCell ref="C122:D122"/>
    <mergeCell ref="E122:F122"/>
    <mergeCell ref="A114:F114"/>
    <mergeCell ref="C115:D115"/>
    <mergeCell ref="E115:F115"/>
    <mergeCell ref="C116:D116"/>
    <mergeCell ref="E116:F116"/>
    <mergeCell ref="A117:D117"/>
    <mergeCell ref="E117:F117"/>
    <mergeCell ref="B110:D110"/>
    <mergeCell ref="E110:F110"/>
    <mergeCell ref="B111:D111"/>
    <mergeCell ref="E111:F111"/>
    <mergeCell ref="A112:D112"/>
    <mergeCell ref="E112:F112"/>
    <mergeCell ref="C105:D105"/>
    <mergeCell ref="E105:F105"/>
    <mergeCell ref="C106:D106"/>
    <mergeCell ref="E106:F106"/>
    <mergeCell ref="A108:F108"/>
    <mergeCell ref="B109:D109"/>
    <mergeCell ref="E109:F109"/>
    <mergeCell ref="C101:D101"/>
    <mergeCell ref="E101:F101"/>
    <mergeCell ref="C102:D102"/>
    <mergeCell ref="E102:F102"/>
    <mergeCell ref="A103:F103"/>
    <mergeCell ref="C104:D104"/>
    <mergeCell ref="E104:F104"/>
    <mergeCell ref="C98:D98"/>
    <mergeCell ref="E98:F98"/>
    <mergeCell ref="C99:D99"/>
    <mergeCell ref="E99:F99"/>
    <mergeCell ref="C100:D100"/>
    <mergeCell ref="E100:F100"/>
    <mergeCell ref="C95:D95"/>
    <mergeCell ref="E95:F95"/>
    <mergeCell ref="C96:D96"/>
    <mergeCell ref="E96:F96"/>
    <mergeCell ref="C97:D97"/>
    <mergeCell ref="E97:F97"/>
    <mergeCell ref="A90:D90"/>
    <mergeCell ref="E90:F90"/>
    <mergeCell ref="A92:F92"/>
    <mergeCell ref="A93:F93"/>
    <mergeCell ref="C94:D94"/>
    <mergeCell ref="E94:F94"/>
    <mergeCell ref="C87:D87"/>
    <mergeCell ref="E87:F87"/>
    <mergeCell ref="C88:D88"/>
    <mergeCell ref="E88:F88"/>
    <mergeCell ref="C89:D89"/>
    <mergeCell ref="E89:F89"/>
    <mergeCell ref="A82:D82"/>
    <mergeCell ref="E82:F82"/>
    <mergeCell ref="A84:F84"/>
    <mergeCell ref="C85:D85"/>
    <mergeCell ref="E85:F85"/>
    <mergeCell ref="C86:D86"/>
    <mergeCell ref="E86:F86"/>
    <mergeCell ref="C79:D79"/>
    <mergeCell ref="E79:F79"/>
    <mergeCell ref="C80:D80"/>
    <mergeCell ref="E80:F80"/>
    <mergeCell ref="C81:D81"/>
    <mergeCell ref="E81:F81"/>
    <mergeCell ref="C76:D76"/>
    <mergeCell ref="E76:F76"/>
    <mergeCell ref="C77:D77"/>
    <mergeCell ref="E77:F77"/>
    <mergeCell ref="C78:D78"/>
    <mergeCell ref="E78:F78"/>
    <mergeCell ref="A72:D72"/>
    <mergeCell ref="E72:F72"/>
    <mergeCell ref="C73:D73"/>
    <mergeCell ref="A74:F74"/>
    <mergeCell ref="C75:D75"/>
    <mergeCell ref="E75:F75"/>
    <mergeCell ref="B69:D69"/>
    <mergeCell ref="E69:F69"/>
    <mergeCell ref="B70:D70"/>
    <mergeCell ref="E70:F70"/>
    <mergeCell ref="B71:D71"/>
    <mergeCell ref="E71:F71"/>
    <mergeCell ref="A65:D65"/>
    <mergeCell ref="E65:F65"/>
    <mergeCell ref="C66:D66"/>
    <mergeCell ref="A67:F67"/>
    <mergeCell ref="B68:D68"/>
    <mergeCell ref="E68:F68"/>
    <mergeCell ref="C62:D62"/>
    <mergeCell ref="E62:F62"/>
    <mergeCell ref="C63:D63"/>
    <mergeCell ref="E63:F63"/>
    <mergeCell ref="C64:D64"/>
    <mergeCell ref="E64:F64"/>
    <mergeCell ref="C59:D59"/>
    <mergeCell ref="E59:F59"/>
    <mergeCell ref="C60:D60"/>
    <mergeCell ref="E60:F60"/>
    <mergeCell ref="C61:D61"/>
    <mergeCell ref="E61:F61"/>
    <mergeCell ref="C55:D55"/>
    <mergeCell ref="A56:F56"/>
    <mergeCell ref="B57:D57"/>
    <mergeCell ref="E57:F57"/>
    <mergeCell ref="C58:D58"/>
    <mergeCell ref="E58:F58"/>
    <mergeCell ref="C52:D52"/>
    <mergeCell ref="E52:F52"/>
    <mergeCell ref="C53:D53"/>
    <mergeCell ref="E53:F53"/>
    <mergeCell ref="C54:D54"/>
    <mergeCell ref="E54:F54"/>
    <mergeCell ref="C49:D49"/>
    <mergeCell ref="E49:F49"/>
    <mergeCell ref="C50:D50"/>
    <mergeCell ref="E50:F50"/>
    <mergeCell ref="C51:D51"/>
    <mergeCell ref="E51:F51"/>
    <mergeCell ref="C46:D46"/>
    <mergeCell ref="E46:F46"/>
    <mergeCell ref="C47:D47"/>
    <mergeCell ref="E47:F47"/>
    <mergeCell ref="C48:D48"/>
    <mergeCell ref="E48:F48"/>
    <mergeCell ref="A42:D42"/>
    <mergeCell ref="E42:F42"/>
    <mergeCell ref="C43:D43"/>
    <mergeCell ref="A44:F44"/>
    <mergeCell ref="C45:D45"/>
    <mergeCell ref="E45:F45"/>
    <mergeCell ref="C39:D39"/>
    <mergeCell ref="E39:F39"/>
    <mergeCell ref="A40:B40"/>
    <mergeCell ref="C40:D40"/>
    <mergeCell ref="E40:F40"/>
    <mergeCell ref="A41:B41"/>
    <mergeCell ref="C41:D41"/>
    <mergeCell ref="E41:F41"/>
    <mergeCell ref="C34:D34"/>
    <mergeCell ref="A35:F35"/>
    <mergeCell ref="A36:F36"/>
    <mergeCell ref="B37:D37"/>
    <mergeCell ref="E37:F37"/>
    <mergeCell ref="C38:D38"/>
    <mergeCell ref="E38:F38"/>
    <mergeCell ref="B31:D31"/>
    <mergeCell ref="E31:F31"/>
    <mergeCell ref="B32:D32"/>
    <mergeCell ref="E32:F32"/>
    <mergeCell ref="A33:D33"/>
    <mergeCell ref="E33:F33"/>
    <mergeCell ref="B28:D28"/>
    <mergeCell ref="E28:F28"/>
    <mergeCell ref="B29:D29"/>
    <mergeCell ref="E29:F29"/>
    <mergeCell ref="B30:D30"/>
    <mergeCell ref="E30:F30"/>
    <mergeCell ref="B24:D24"/>
    <mergeCell ref="E24:F24"/>
    <mergeCell ref="C25:D25"/>
    <mergeCell ref="A26:F26"/>
    <mergeCell ref="B27:D27"/>
    <mergeCell ref="E27:F27"/>
    <mergeCell ref="C20:D20"/>
    <mergeCell ref="A21:F21"/>
    <mergeCell ref="B22:D22"/>
    <mergeCell ref="E22:F22"/>
    <mergeCell ref="B23:D23"/>
    <mergeCell ref="E23:F23"/>
    <mergeCell ref="B16:D16"/>
    <mergeCell ref="E16:F16"/>
    <mergeCell ref="A17:F17"/>
    <mergeCell ref="A18:F18"/>
    <mergeCell ref="A19:D19"/>
    <mergeCell ref="E19:F19"/>
    <mergeCell ref="B13:D13"/>
    <mergeCell ref="E13:F13"/>
    <mergeCell ref="B14:D14"/>
    <mergeCell ref="E14:F14"/>
    <mergeCell ref="B15:D15"/>
    <mergeCell ref="E15:F15"/>
    <mergeCell ref="A6:F6"/>
    <mergeCell ref="A8:F8"/>
    <mergeCell ref="A9:F9"/>
    <mergeCell ref="C10:D10"/>
    <mergeCell ref="A11:F11"/>
    <mergeCell ref="B12:D12"/>
    <mergeCell ref="E12:F12"/>
  </mergeCells>
  <pageMargins left="0.511811024" right="0.511811024" top="0.78740157499999996" bottom="0.78740157499999996" header="0.31496062000000002" footer="0.31496062000000002"/>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DCD01-E509-474F-AEFE-DF0141C5B2AD}">
  <dimension ref="A1:F144"/>
  <sheetViews>
    <sheetView workbookViewId="0"/>
  </sheetViews>
  <sheetFormatPr defaultRowHeight="15" x14ac:dyDescent="0.25"/>
  <cols>
    <col min="1" max="1" width="14.28515625" customWidth="1"/>
    <col min="2" max="2" width="77.7109375" customWidth="1"/>
    <col min="3" max="3" width="20.42578125" customWidth="1"/>
    <col min="4" max="4" width="21.28515625" customWidth="1"/>
    <col min="5" max="5" width="52.42578125" customWidth="1"/>
    <col min="6" max="6" width="17.42578125" customWidth="1"/>
  </cols>
  <sheetData>
    <row r="1" spans="1:6" ht="15.75" x14ac:dyDescent="0.25">
      <c r="A1" s="96" t="s">
        <v>173</v>
      </c>
      <c r="B1" s="96"/>
      <c r="C1" s="95"/>
      <c r="D1" s="95"/>
      <c r="E1" s="95"/>
      <c r="F1" s="95"/>
    </row>
    <row r="2" spans="1:6" ht="15.75" x14ac:dyDescent="0.25">
      <c r="A2" s="96" t="s">
        <v>174</v>
      </c>
      <c r="B2" s="96"/>
      <c r="C2" s="95"/>
      <c r="D2" s="95"/>
      <c r="E2" s="95"/>
      <c r="F2" s="95"/>
    </row>
    <row r="3" spans="1:6" ht="15.75" x14ac:dyDescent="0.25">
      <c r="A3" s="96" t="s">
        <v>177</v>
      </c>
      <c r="B3" s="96"/>
      <c r="C3" s="95"/>
      <c r="D3" s="95"/>
      <c r="E3" s="95"/>
      <c r="F3" s="95"/>
    </row>
    <row r="4" spans="1:6" ht="15.75" x14ac:dyDescent="0.25">
      <c r="A4" s="96" t="s">
        <v>178</v>
      </c>
      <c r="B4" s="96"/>
      <c r="C4" s="95"/>
      <c r="D4" s="95"/>
      <c r="E4" s="95"/>
      <c r="F4" s="95"/>
    </row>
    <row r="5" spans="1:6" ht="15.75" x14ac:dyDescent="0.25">
      <c r="A5" s="95"/>
      <c r="B5" s="95"/>
      <c r="C5" s="95"/>
      <c r="D5" s="95"/>
      <c r="E5" s="95"/>
      <c r="F5" s="95"/>
    </row>
    <row r="6" spans="1:6" ht="15.75" x14ac:dyDescent="0.25">
      <c r="A6" s="144" t="s">
        <v>175</v>
      </c>
      <c r="B6" s="143"/>
      <c r="C6" s="143"/>
      <c r="D6" s="143"/>
      <c r="E6" s="143"/>
      <c r="F6" s="143"/>
    </row>
    <row r="7" spans="1:6" ht="15.75" x14ac:dyDescent="0.25">
      <c r="A7" s="62"/>
      <c r="B7" s="62"/>
      <c r="C7" s="62"/>
      <c r="D7" s="62"/>
      <c r="E7" s="62"/>
      <c r="F7" s="62"/>
    </row>
    <row r="8" spans="1:6" ht="15.75" x14ac:dyDescent="0.25">
      <c r="A8" s="144" t="s">
        <v>139</v>
      </c>
      <c r="B8" s="143"/>
      <c r="C8" s="143"/>
      <c r="D8" s="143"/>
      <c r="E8" s="143"/>
      <c r="F8" s="143"/>
    </row>
    <row r="9" spans="1:6" ht="15.75" x14ac:dyDescent="0.25">
      <c r="A9" s="118" t="s">
        <v>33</v>
      </c>
      <c r="B9" s="110"/>
      <c r="C9" s="110"/>
      <c r="D9" s="110"/>
      <c r="E9" s="110"/>
      <c r="F9" s="110"/>
    </row>
    <row r="10" spans="1:6" x14ac:dyDescent="0.25">
      <c r="A10" s="65"/>
      <c r="B10" s="65"/>
      <c r="C10" s="116"/>
      <c r="D10" s="116"/>
      <c r="E10" s="65"/>
      <c r="F10" s="65"/>
    </row>
    <row r="11" spans="1:6" ht="15.75" x14ac:dyDescent="0.25">
      <c r="A11" s="110" t="s">
        <v>34</v>
      </c>
      <c r="B11" s="110"/>
      <c r="C11" s="110"/>
      <c r="D11" s="110"/>
      <c r="E11" s="110"/>
      <c r="F11" s="110"/>
    </row>
    <row r="12" spans="1:6" ht="15.75" x14ac:dyDescent="0.25">
      <c r="A12" s="80" t="s">
        <v>35</v>
      </c>
      <c r="B12" s="108" t="s">
        <v>36</v>
      </c>
      <c r="C12" s="108"/>
      <c r="D12" s="108"/>
      <c r="E12" s="131"/>
      <c r="F12" s="131"/>
    </row>
    <row r="13" spans="1:6" ht="15.75" x14ac:dyDescent="0.25">
      <c r="A13" s="80" t="s">
        <v>37</v>
      </c>
      <c r="B13" s="108" t="s">
        <v>38</v>
      </c>
      <c r="C13" s="108"/>
      <c r="D13" s="108"/>
      <c r="E13" s="150" t="s">
        <v>179</v>
      </c>
      <c r="F13" s="150"/>
    </row>
    <row r="14" spans="1:6" ht="15.75" x14ac:dyDescent="0.25">
      <c r="A14" s="80" t="s">
        <v>39</v>
      </c>
      <c r="B14" s="108" t="s">
        <v>40</v>
      </c>
      <c r="C14" s="108"/>
      <c r="D14" s="108"/>
      <c r="E14" s="108" t="s">
        <v>176</v>
      </c>
      <c r="F14" s="108"/>
    </row>
    <row r="15" spans="1:6" ht="15.75" x14ac:dyDescent="0.25">
      <c r="A15" s="80" t="s">
        <v>41</v>
      </c>
      <c r="B15" s="108" t="s">
        <v>42</v>
      </c>
      <c r="C15" s="108"/>
      <c r="D15" s="108"/>
      <c r="E15" s="146">
        <v>45680</v>
      </c>
      <c r="F15" s="146"/>
    </row>
    <row r="16" spans="1:6" ht="15.75" x14ac:dyDescent="0.25">
      <c r="A16" s="80" t="s">
        <v>43</v>
      </c>
      <c r="B16" s="108" t="s">
        <v>44</v>
      </c>
      <c r="C16" s="108"/>
      <c r="D16" s="108"/>
      <c r="E16" s="108" t="s">
        <v>45</v>
      </c>
      <c r="F16" s="108"/>
    </row>
    <row r="17" spans="1:6" x14ac:dyDescent="0.25">
      <c r="A17" s="147"/>
      <c r="B17" s="116"/>
      <c r="C17" s="116"/>
      <c r="D17" s="116"/>
      <c r="E17" s="116"/>
      <c r="F17" s="148"/>
    </row>
    <row r="18" spans="1:6" ht="15.75" x14ac:dyDescent="0.25">
      <c r="A18" s="143" t="s">
        <v>46</v>
      </c>
      <c r="B18" s="143"/>
      <c r="C18" s="143"/>
      <c r="D18" s="143"/>
      <c r="E18" s="143"/>
      <c r="F18" s="143"/>
    </row>
    <row r="19" spans="1:6" ht="15.75" x14ac:dyDescent="0.25">
      <c r="A19" s="108" t="s">
        <v>180</v>
      </c>
      <c r="B19" s="108"/>
      <c r="C19" s="108"/>
      <c r="D19" s="108"/>
      <c r="E19" s="108" t="s">
        <v>193</v>
      </c>
      <c r="F19" s="145"/>
    </row>
    <row r="20" spans="1:6" x14ac:dyDescent="0.25">
      <c r="A20" s="65"/>
      <c r="B20" s="65"/>
      <c r="C20" s="116"/>
      <c r="D20" s="116"/>
      <c r="E20" s="65"/>
      <c r="F20" s="65"/>
    </row>
    <row r="21" spans="1:6" ht="15.75" x14ac:dyDescent="0.25">
      <c r="A21" s="143" t="s">
        <v>47</v>
      </c>
      <c r="B21" s="143"/>
      <c r="C21" s="143"/>
      <c r="D21" s="143"/>
      <c r="E21" s="143"/>
      <c r="F21" s="143"/>
    </row>
    <row r="22" spans="1:6" ht="15.75" x14ac:dyDescent="0.25">
      <c r="A22" s="82">
        <v>3</v>
      </c>
      <c r="B22" s="108" t="s">
        <v>48</v>
      </c>
      <c r="C22" s="108"/>
      <c r="D22" s="108"/>
      <c r="E22" s="114">
        <v>1611.09</v>
      </c>
      <c r="F22" s="114"/>
    </row>
    <row r="23" spans="1:6" ht="15.75" x14ac:dyDescent="0.25">
      <c r="A23" s="83">
        <v>4</v>
      </c>
      <c r="B23" s="150" t="s">
        <v>49</v>
      </c>
      <c r="C23" s="150"/>
      <c r="D23" s="150"/>
      <c r="E23" s="113" t="s">
        <v>152</v>
      </c>
      <c r="F23" s="108"/>
    </row>
    <row r="24" spans="1:6" ht="15.75" x14ac:dyDescent="0.25">
      <c r="A24" s="82">
        <v>6</v>
      </c>
      <c r="B24" s="108" t="s">
        <v>50</v>
      </c>
      <c r="C24" s="108"/>
      <c r="D24" s="108"/>
      <c r="E24" s="114">
        <v>1518</v>
      </c>
      <c r="F24" s="114"/>
    </row>
    <row r="25" spans="1:6" x14ac:dyDescent="0.25">
      <c r="A25" s="65"/>
      <c r="B25" s="65"/>
      <c r="C25" s="116"/>
      <c r="D25" s="116"/>
      <c r="E25" s="106"/>
      <c r="F25" s="106"/>
    </row>
    <row r="26" spans="1:6" ht="15.75" x14ac:dyDescent="0.25">
      <c r="A26" s="143" t="s">
        <v>51</v>
      </c>
      <c r="B26" s="143"/>
      <c r="C26" s="143"/>
      <c r="D26" s="143"/>
      <c r="E26" s="143"/>
      <c r="F26" s="143"/>
    </row>
    <row r="27" spans="1:6" ht="15.75" x14ac:dyDescent="0.25">
      <c r="A27" s="67">
        <v>1</v>
      </c>
      <c r="B27" s="139" t="s">
        <v>52</v>
      </c>
      <c r="C27" s="139"/>
      <c r="D27" s="139"/>
      <c r="E27" s="139" t="s">
        <v>53</v>
      </c>
      <c r="F27" s="139"/>
    </row>
    <row r="28" spans="1:6" ht="15.75" x14ac:dyDescent="0.25">
      <c r="A28" s="68" t="s">
        <v>35</v>
      </c>
      <c r="B28" s="112" t="s">
        <v>54</v>
      </c>
      <c r="C28" s="112"/>
      <c r="D28" s="112"/>
      <c r="E28" s="114">
        <f>E22/220*180</f>
        <v>1318.1645454545455</v>
      </c>
      <c r="F28" s="114"/>
    </row>
    <row r="29" spans="1:6" ht="15.75" x14ac:dyDescent="0.25">
      <c r="A29" s="68" t="s">
        <v>37</v>
      </c>
      <c r="B29" s="112" t="s">
        <v>184</v>
      </c>
      <c r="C29" s="112"/>
      <c r="D29" s="112"/>
      <c r="E29" s="114">
        <v>0</v>
      </c>
      <c r="F29" s="114"/>
    </row>
    <row r="30" spans="1:6" ht="15.75" x14ac:dyDescent="0.25">
      <c r="A30" s="68" t="s">
        <v>39</v>
      </c>
      <c r="B30" s="112" t="s">
        <v>185</v>
      </c>
      <c r="C30" s="112"/>
      <c r="D30" s="112"/>
      <c r="E30" s="126">
        <v>0</v>
      </c>
      <c r="F30" s="126"/>
    </row>
    <row r="31" spans="1:6" ht="15.75" x14ac:dyDescent="0.25">
      <c r="A31" s="68" t="s">
        <v>41</v>
      </c>
      <c r="B31" s="112" t="s">
        <v>186</v>
      </c>
      <c r="C31" s="112"/>
      <c r="D31" s="112"/>
      <c r="E31" s="114">
        <v>0</v>
      </c>
      <c r="F31" s="114"/>
    </row>
    <row r="32" spans="1:6" ht="15.75" x14ac:dyDescent="0.25">
      <c r="A32" s="68" t="s">
        <v>43</v>
      </c>
      <c r="B32" s="112" t="s">
        <v>56</v>
      </c>
      <c r="C32" s="112"/>
      <c r="D32" s="112"/>
      <c r="E32" s="114">
        <v>0</v>
      </c>
      <c r="F32" s="114"/>
    </row>
    <row r="33" spans="1:6" ht="15.75" x14ac:dyDescent="0.25">
      <c r="A33" s="110" t="s">
        <v>57</v>
      </c>
      <c r="B33" s="110"/>
      <c r="C33" s="110"/>
      <c r="D33" s="110"/>
      <c r="E33" s="136">
        <f>SUM(E28:F32)</f>
        <v>1318.1645454545455</v>
      </c>
      <c r="F33" s="136"/>
    </row>
    <row r="34" spans="1:6" x14ac:dyDescent="0.25">
      <c r="A34" s="65"/>
      <c r="B34" s="65"/>
      <c r="C34" s="116"/>
      <c r="D34" s="116"/>
      <c r="E34" s="65"/>
      <c r="F34" s="65"/>
    </row>
    <row r="35" spans="1:6" ht="15.75" x14ac:dyDescent="0.25">
      <c r="A35" s="120" t="s">
        <v>58</v>
      </c>
      <c r="B35" s="120"/>
      <c r="C35" s="120"/>
      <c r="D35" s="120"/>
      <c r="E35" s="120"/>
      <c r="F35" s="120"/>
    </row>
    <row r="36" spans="1:6" ht="15.75" x14ac:dyDescent="0.25">
      <c r="A36" s="120" t="s">
        <v>59</v>
      </c>
      <c r="B36" s="120"/>
      <c r="C36" s="120"/>
      <c r="D36" s="120"/>
      <c r="E36" s="120"/>
      <c r="F36" s="120"/>
    </row>
    <row r="37" spans="1:6" ht="15.75" x14ac:dyDescent="0.25">
      <c r="A37" s="73" t="s">
        <v>60</v>
      </c>
      <c r="B37" s="152" t="s">
        <v>61</v>
      </c>
      <c r="C37" s="152"/>
      <c r="D37" s="152"/>
      <c r="E37" s="152" t="s">
        <v>53</v>
      </c>
      <c r="F37" s="152"/>
    </row>
    <row r="38" spans="1:6" ht="15.75" x14ac:dyDescent="0.25">
      <c r="A38" s="80" t="s">
        <v>35</v>
      </c>
      <c r="B38" s="80" t="s">
        <v>62</v>
      </c>
      <c r="C38" s="141">
        <v>8.3299999999999999E-2</v>
      </c>
      <c r="D38" s="141"/>
      <c r="E38" s="142">
        <f>C38*$E$33</f>
        <v>109.80310663636364</v>
      </c>
      <c r="F38" s="142"/>
    </row>
    <row r="39" spans="1:6" ht="15.75" x14ac:dyDescent="0.25">
      <c r="A39" s="80" t="s">
        <v>37</v>
      </c>
      <c r="B39" s="80" t="s">
        <v>63</v>
      </c>
      <c r="C39" s="141">
        <v>2.7799999999999998E-2</v>
      </c>
      <c r="D39" s="141"/>
      <c r="E39" s="142">
        <f>C39*$E$33</f>
        <v>36.644974363636365</v>
      </c>
      <c r="F39" s="142"/>
    </row>
    <row r="40" spans="1:6" ht="15.75" x14ac:dyDescent="0.25">
      <c r="A40" s="150" t="s">
        <v>64</v>
      </c>
      <c r="B40" s="150"/>
      <c r="C40" s="141">
        <v>0.1111</v>
      </c>
      <c r="D40" s="141"/>
      <c r="E40" s="153">
        <f>SUM(E38:F39)</f>
        <v>146.448081</v>
      </c>
      <c r="F40" s="153"/>
    </row>
    <row r="41" spans="1:6" ht="15.75" x14ac:dyDescent="0.25">
      <c r="A41" s="150" t="s">
        <v>65</v>
      </c>
      <c r="B41" s="150"/>
      <c r="C41" s="141">
        <f>C54</f>
        <v>0.36800000000000005</v>
      </c>
      <c r="D41" s="141"/>
      <c r="E41" s="142">
        <f>E40*C41</f>
        <v>53.892893808000011</v>
      </c>
      <c r="F41" s="142"/>
    </row>
    <row r="42" spans="1:6" ht="15.75" x14ac:dyDescent="0.25">
      <c r="A42" s="152" t="s">
        <v>57</v>
      </c>
      <c r="B42" s="152"/>
      <c r="C42" s="152"/>
      <c r="D42" s="152"/>
      <c r="E42" s="153">
        <f>E40+E41</f>
        <v>200.340974808</v>
      </c>
      <c r="F42" s="153"/>
    </row>
    <row r="43" spans="1:6" x14ac:dyDescent="0.25">
      <c r="A43" s="64"/>
      <c r="B43" s="64"/>
      <c r="C43" s="154"/>
      <c r="D43" s="154"/>
      <c r="E43" s="64"/>
      <c r="F43" s="64"/>
    </row>
    <row r="44" spans="1:6" ht="15.75" x14ac:dyDescent="0.25">
      <c r="A44" s="160" t="s">
        <v>66</v>
      </c>
      <c r="B44" s="160"/>
      <c r="C44" s="160"/>
      <c r="D44" s="160"/>
      <c r="E44" s="160"/>
      <c r="F44" s="160"/>
    </row>
    <row r="45" spans="1:6" ht="15.75" customHeight="1" x14ac:dyDescent="0.25">
      <c r="A45" s="73" t="s">
        <v>67</v>
      </c>
      <c r="B45" s="73" t="s">
        <v>68</v>
      </c>
      <c r="C45" s="164" t="s">
        <v>69</v>
      </c>
      <c r="D45" s="166"/>
      <c r="E45" s="164" t="s">
        <v>53</v>
      </c>
      <c r="F45" s="166"/>
    </row>
    <row r="46" spans="1:6" ht="15.75" customHeight="1" x14ac:dyDescent="0.25">
      <c r="A46" s="80" t="s">
        <v>35</v>
      </c>
      <c r="B46" s="77" t="s">
        <v>142</v>
      </c>
      <c r="C46" s="173">
        <v>0.2</v>
      </c>
      <c r="D46" s="174"/>
      <c r="E46" s="168">
        <f t="shared" ref="E46:E53" si="0">C46*$E$33</f>
        <v>263.6329090909091</v>
      </c>
      <c r="F46" s="169"/>
    </row>
    <row r="47" spans="1:6" ht="15.75" customHeight="1" x14ac:dyDescent="0.25">
      <c r="A47" s="80" t="s">
        <v>37</v>
      </c>
      <c r="B47" s="80" t="s">
        <v>70</v>
      </c>
      <c r="C47" s="173">
        <v>2.5000000000000001E-2</v>
      </c>
      <c r="D47" s="174"/>
      <c r="E47" s="168">
        <f t="shared" si="0"/>
        <v>32.954113636363637</v>
      </c>
      <c r="F47" s="169"/>
    </row>
    <row r="48" spans="1:6" ht="15.75" customHeight="1" x14ac:dyDescent="0.25">
      <c r="A48" s="80" t="s">
        <v>39</v>
      </c>
      <c r="B48" s="80" t="s">
        <v>71</v>
      </c>
      <c r="C48" s="173">
        <v>0.03</v>
      </c>
      <c r="D48" s="174"/>
      <c r="E48" s="168">
        <f t="shared" si="0"/>
        <v>39.544936363636367</v>
      </c>
      <c r="F48" s="169"/>
    </row>
    <row r="49" spans="1:6" ht="15.75" customHeight="1" x14ac:dyDescent="0.25">
      <c r="A49" s="80" t="s">
        <v>41</v>
      </c>
      <c r="B49" s="80" t="s">
        <v>72</v>
      </c>
      <c r="C49" s="173">
        <v>1.4999999999999999E-2</v>
      </c>
      <c r="D49" s="174"/>
      <c r="E49" s="168">
        <f t="shared" si="0"/>
        <v>19.772468181818184</v>
      </c>
      <c r="F49" s="169"/>
    </row>
    <row r="50" spans="1:6" ht="15.75" customHeight="1" x14ac:dyDescent="0.25">
      <c r="A50" s="80" t="s">
        <v>43</v>
      </c>
      <c r="B50" s="80" t="s">
        <v>73</v>
      </c>
      <c r="C50" s="173">
        <v>0.01</v>
      </c>
      <c r="D50" s="174"/>
      <c r="E50" s="168">
        <f t="shared" si="0"/>
        <v>13.181645454545455</v>
      </c>
      <c r="F50" s="169"/>
    </row>
    <row r="51" spans="1:6" ht="15.75" customHeight="1" x14ac:dyDescent="0.25">
      <c r="A51" s="80" t="s">
        <v>74</v>
      </c>
      <c r="B51" s="80" t="s">
        <v>75</v>
      </c>
      <c r="C51" s="173">
        <v>6.0000000000000001E-3</v>
      </c>
      <c r="D51" s="174"/>
      <c r="E51" s="168">
        <f t="shared" si="0"/>
        <v>7.9089872727272734</v>
      </c>
      <c r="F51" s="169"/>
    </row>
    <row r="52" spans="1:6" ht="15.75" customHeight="1" x14ac:dyDescent="0.25">
      <c r="A52" s="80" t="s">
        <v>76</v>
      </c>
      <c r="B52" s="80" t="s">
        <v>77</v>
      </c>
      <c r="C52" s="173">
        <v>2E-3</v>
      </c>
      <c r="D52" s="174"/>
      <c r="E52" s="168">
        <f t="shared" si="0"/>
        <v>2.6363290909090913</v>
      </c>
      <c r="F52" s="169"/>
    </row>
    <row r="53" spans="1:6" ht="15.75" customHeight="1" x14ac:dyDescent="0.25">
      <c r="A53" s="80" t="s">
        <v>78</v>
      </c>
      <c r="B53" s="80" t="s">
        <v>79</v>
      </c>
      <c r="C53" s="173">
        <v>0.08</v>
      </c>
      <c r="D53" s="174"/>
      <c r="E53" s="168">
        <f t="shared" si="0"/>
        <v>105.45316363636364</v>
      </c>
      <c r="F53" s="169"/>
    </row>
    <row r="54" spans="1:6" ht="15.75" customHeight="1" x14ac:dyDescent="0.25">
      <c r="A54" s="89"/>
      <c r="B54" s="73" t="s">
        <v>57</v>
      </c>
      <c r="C54" s="175">
        <f>SUM(C46:D53)</f>
        <v>0.36800000000000005</v>
      </c>
      <c r="D54" s="176"/>
      <c r="E54" s="198">
        <f>SUM(E46:F53)</f>
        <v>485.08455272727269</v>
      </c>
      <c r="F54" s="199"/>
    </row>
    <row r="55" spans="1:6" ht="15.75" customHeight="1" x14ac:dyDescent="0.25">
      <c r="A55" s="64"/>
      <c r="B55" s="64"/>
      <c r="C55" s="200"/>
      <c r="D55" s="200"/>
      <c r="E55" s="64"/>
      <c r="F55" s="64"/>
    </row>
    <row r="56" spans="1:6" ht="15.75" customHeight="1" x14ac:dyDescent="0.25">
      <c r="A56" s="188" t="s">
        <v>164</v>
      </c>
      <c r="B56" s="189"/>
      <c r="C56" s="189"/>
      <c r="D56" s="189"/>
      <c r="E56" s="189"/>
      <c r="F56" s="190"/>
    </row>
    <row r="57" spans="1:6" ht="15.75" customHeight="1" x14ac:dyDescent="0.25">
      <c r="A57" s="73" t="s">
        <v>80</v>
      </c>
      <c r="B57" s="205" t="s">
        <v>81</v>
      </c>
      <c r="C57" s="206"/>
      <c r="D57" s="207"/>
      <c r="E57" s="205" t="s">
        <v>53</v>
      </c>
      <c r="F57" s="207"/>
    </row>
    <row r="58" spans="1:6" ht="15.75" customHeight="1" x14ac:dyDescent="0.25">
      <c r="A58" s="80" t="s">
        <v>35</v>
      </c>
      <c r="B58" s="97" t="s">
        <v>82</v>
      </c>
      <c r="C58" s="203">
        <v>5.15</v>
      </c>
      <c r="D58" s="204"/>
      <c r="E58" s="181">
        <f>(2*5.15*22)-(E28*6%)</f>
        <v>147.51012727272729</v>
      </c>
      <c r="F58" s="182"/>
    </row>
    <row r="59" spans="1:6" ht="15.75" customHeight="1" x14ac:dyDescent="0.25">
      <c r="A59" s="80" t="s">
        <v>37</v>
      </c>
      <c r="B59" s="97" t="s">
        <v>168</v>
      </c>
      <c r="C59" s="203">
        <v>22.43</v>
      </c>
      <c r="D59" s="204"/>
      <c r="E59" s="181">
        <f>(C59*22)*0.99</f>
        <v>488.52539999999999</v>
      </c>
      <c r="F59" s="182"/>
    </row>
    <row r="60" spans="1:6" ht="15.75" customHeight="1" x14ac:dyDescent="0.25">
      <c r="A60" s="80" t="s">
        <v>39</v>
      </c>
      <c r="B60" s="97" t="s">
        <v>170</v>
      </c>
      <c r="C60" s="201" t="s">
        <v>150</v>
      </c>
      <c r="D60" s="202"/>
      <c r="E60" s="181">
        <v>11</v>
      </c>
      <c r="F60" s="182"/>
    </row>
    <row r="61" spans="1:6" ht="15.75" customHeight="1" x14ac:dyDescent="0.25">
      <c r="A61" s="80" t="s">
        <v>140</v>
      </c>
      <c r="B61" s="97" t="s">
        <v>171</v>
      </c>
      <c r="C61" s="201" t="s">
        <v>150</v>
      </c>
      <c r="D61" s="202"/>
      <c r="E61" s="181">
        <f>E33*7%</f>
        <v>92.271518181818195</v>
      </c>
      <c r="F61" s="182"/>
    </row>
    <row r="62" spans="1:6" ht="15.75" customHeight="1" x14ac:dyDescent="0.25">
      <c r="A62" s="77" t="s">
        <v>141</v>
      </c>
      <c r="B62" s="97" t="s">
        <v>169</v>
      </c>
      <c r="C62" s="201"/>
      <c r="D62" s="202"/>
      <c r="E62" s="181">
        <f>(18+14.25+8.95)/3</f>
        <v>13.733333333333334</v>
      </c>
      <c r="F62" s="182"/>
    </row>
    <row r="63" spans="1:6" ht="15.75" customHeight="1" x14ac:dyDescent="0.25">
      <c r="A63" s="77" t="s">
        <v>153</v>
      </c>
      <c r="B63" s="97" t="s">
        <v>167</v>
      </c>
      <c r="C63" s="201"/>
      <c r="D63" s="202"/>
      <c r="E63" s="181">
        <v>0</v>
      </c>
      <c r="F63" s="182"/>
    </row>
    <row r="64" spans="1:6" ht="15.75" customHeight="1" x14ac:dyDescent="0.25">
      <c r="A64" s="77" t="s">
        <v>154</v>
      </c>
      <c r="B64" s="98" t="s">
        <v>172</v>
      </c>
      <c r="C64" s="201"/>
      <c r="D64" s="202"/>
      <c r="E64" s="181">
        <f>E33*1%</f>
        <v>13.181645454545455</v>
      </c>
      <c r="F64" s="182"/>
    </row>
    <row r="65" spans="1:6" ht="15.75" customHeight="1" x14ac:dyDescent="0.25">
      <c r="A65" s="164" t="s">
        <v>57</v>
      </c>
      <c r="B65" s="165"/>
      <c r="C65" s="165"/>
      <c r="D65" s="166"/>
      <c r="E65" s="198">
        <f>SUM(E58:F64)</f>
        <v>766.22202424242425</v>
      </c>
      <c r="F65" s="199"/>
    </row>
    <row r="66" spans="1:6" ht="15.75" customHeight="1" x14ac:dyDescent="0.25">
      <c r="A66" s="64"/>
      <c r="B66" s="64"/>
      <c r="C66" s="200"/>
      <c r="D66" s="200"/>
      <c r="E66" s="64"/>
      <c r="F66" s="64"/>
    </row>
    <row r="67" spans="1:6" ht="15.75" customHeight="1" x14ac:dyDescent="0.25">
      <c r="A67" s="183" t="s">
        <v>84</v>
      </c>
      <c r="B67" s="184"/>
      <c r="C67" s="184"/>
      <c r="D67" s="184"/>
      <c r="E67" s="184"/>
      <c r="F67" s="185"/>
    </row>
    <row r="68" spans="1:6" ht="15.75" customHeight="1" x14ac:dyDescent="0.25">
      <c r="A68" s="99">
        <v>2</v>
      </c>
      <c r="B68" s="164" t="s">
        <v>85</v>
      </c>
      <c r="C68" s="165"/>
      <c r="D68" s="166"/>
      <c r="E68" s="164" t="s">
        <v>53</v>
      </c>
      <c r="F68" s="166"/>
    </row>
    <row r="69" spans="1:6" ht="15.75" customHeight="1" x14ac:dyDescent="0.25">
      <c r="A69" s="80" t="s">
        <v>86</v>
      </c>
      <c r="B69" s="193" t="s">
        <v>87</v>
      </c>
      <c r="C69" s="194"/>
      <c r="D69" s="195"/>
      <c r="E69" s="168">
        <f>E42</f>
        <v>200.340974808</v>
      </c>
      <c r="F69" s="169"/>
    </row>
    <row r="70" spans="1:6" ht="15.75" customHeight="1" x14ac:dyDescent="0.25">
      <c r="A70" s="80" t="s">
        <v>88</v>
      </c>
      <c r="B70" s="193" t="s">
        <v>89</v>
      </c>
      <c r="C70" s="194"/>
      <c r="D70" s="195"/>
      <c r="E70" s="168">
        <f>E54</f>
        <v>485.08455272727269</v>
      </c>
      <c r="F70" s="169"/>
    </row>
    <row r="71" spans="1:6" ht="15.75" customHeight="1" x14ac:dyDescent="0.25">
      <c r="A71" s="80" t="s">
        <v>90</v>
      </c>
      <c r="B71" s="193" t="s">
        <v>91</v>
      </c>
      <c r="C71" s="194"/>
      <c r="D71" s="195"/>
      <c r="E71" s="168">
        <f>E65</f>
        <v>766.22202424242425</v>
      </c>
      <c r="F71" s="169"/>
    </row>
    <row r="72" spans="1:6" ht="15.75" customHeight="1" x14ac:dyDescent="0.25">
      <c r="A72" s="164" t="s">
        <v>57</v>
      </c>
      <c r="B72" s="165"/>
      <c r="C72" s="165"/>
      <c r="D72" s="166"/>
      <c r="E72" s="198">
        <f>SUM(E69:F71)</f>
        <v>1451.6475517776971</v>
      </c>
      <c r="F72" s="199"/>
    </row>
    <row r="73" spans="1:6" ht="15.75" customHeight="1" x14ac:dyDescent="0.25">
      <c r="A73" s="64"/>
      <c r="B73" s="64"/>
      <c r="C73" s="200"/>
      <c r="D73" s="200"/>
      <c r="E73" s="64"/>
      <c r="F73" s="64"/>
    </row>
    <row r="74" spans="1:6" ht="15.75" customHeight="1" x14ac:dyDescent="0.25">
      <c r="A74" s="188" t="s">
        <v>165</v>
      </c>
      <c r="B74" s="189"/>
      <c r="C74" s="189"/>
      <c r="D74" s="189"/>
      <c r="E74" s="189"/>
      <c r="F74" s="190"/>
    </row>
    <row r="75" spans="1:6" ht="15.75" customHeight="1" x14ac:dyDescent="0.25">
      <c r="A75" s="99">
        <v>3</v>
      </c>
      <c r="B75" s="73" t="s">
        <v>92</v>
      </c>
      <c r="C75" s="164" t="s">
        <v>93</v>
      </c>
      <c r="D75" s="166"/>
      <c r="E75" s="164" t="s">
        <v>53</v>
      </c>
      <c r="F75" s="166"/>
    </row>
    <row r="76" spans="1:6" ht="15.75" customHeight="1" x14ac:dyDescent="0.25">
      <c r="A76" s="80" t="s">
        <v>35</v>
      </c>
      <c r="B76" s="80" t="s">
        <v>94</v>
      </c>
      <c r="C76" s="186">
        <v>4.1700000000000001E-3</v>
      </c>
      <c r="D76" s="187"/>
      <c r="E76" s="168">
        <f>C76*$E$33</f>
        <v>5.4967461545454546</v>
      </c>
      <c r="F76" s="169"/>
    </row>
    <row r="77" spans="1:6" ht="15.75" customHeight="1" x14ac:dyDescent="0.25">
      <c r="A77" s="80" t="s">
        <v>37</v>
      </c>
      <c r="B77" s="77" t="s">
        <v>30</v>
      </c>
      <c r="C77" s="196">
        <v>3.3399999999999999E-4</v>
      </c>
      <c r="D77" s="197"/>
      <c r="E77" s="168">
        <f>C77*$E$33</f>
        <v>0.44026695818181821</v>
      </c>
      <c r="F77" s="169"/>
    </row>
    <row r="78" spans="1:6" ht="15.75" customHeight="1" x14ac:dyDescent="0.25">
      <c r="A78" s="80" t="s">
        <v>39</v>
      </c>
      <c r="B78" s="77" t="s">
        <v>151</v>
      </c>
      <c r="C78" s="186">
        <v>1.6000000000000001E-3</v>
      </c>
      <c r="D78" s="187"/>
      <c r="E78" s="168">
        <f>SUM(E33+E40)*C78</f>
        <v>2.343380202327273</v>
      </c>
      <c r="F78" s="169"/>
    </row>
    <row r="79" spans="1:6" ht="15.75" customHeight="1" x14ac:dyDescent="0.25">
      <c r="A79" s="80" t="s">
        <v>41</v>
      </c>
      <c r="B79" s="80" t="s">
        <v>95</v>
      </c>
      <c r="C79" s="186">
        <v>1.84E-2</v>
      </c>
      <c r="D79" s="187"/>
      <c r="E79" s="168">
        <f>SUM(E33+E40)*C79</f>
        <v>26.948872326763638</v>
      </c>
      <c r="F79" s="169"/>
    </row>
    <row r="80" spans="1:6" ht="15.75" customHeight="1" x14ac:dyDescent="0.25">
      <c r="A80" s="80" t="s">
        <v>43</v>
      </c>
      <c r="B80" s="77" t="s">
        <v>31</v>
      </c>
      <c r="C80" s="196">
        <f>C54*C79</f>
        <v>6.7712000000000007E-3</v>
      </c>
      <c r="D80" s="197"/>
      <c r="E80" s="168">
        <f>SUM(E33+E40)*C80</f>
        <v>9.9171850162490198</v>
      </c>
      <c r="F80" s="169"/>
    </row>
    <row r="81" spans="1:6" ht="15.75" customHeight="1" x14ac:dyDescent="0.25">
      <c r="A81" s="80" t="s">
        <v>74</v>
      </c>
      <c r="B81" s="80" t="s">
        <v>96</v>
      </c>
      <c r="C81" s="186">
        <v>3.04E-2</v>
      </c>
      <c r="D81" s="187"/>
      <c r="E81" s="168">
        <f>SUM(E79+E80*C81)</f>
        <v>27.250354751257607</v>
      </c>
      <c r="F81" s="169"/>
    </row>
    <row r="82" spans="1:6" ht="15.75" customHeight="1" x14ac:dyDescent="0.25">
      <c r="A82" s="164" t="s">
        <v>57</v>
      </c>
      <c r="B82" s="165"/>
      <c r="C82" s="165"/>
      <c r="D82" s="166"/>
      <c r="E82" s="177">
        <f>SUM(E76:F81)</f>
        <v>72.396805409324813</v>
      </c>
      <c r="F82" s="178"/>
    </row>
    <row r="83" spans="1:6" ht="15.75" customHeight="1" x14ac:dyDescent="0.25">
      <c r="A83" s="64"/>
      <c r="B83" s="64"/>
      <c r="C83" s="64"/>
      <c r="D83" s="64"/>
      <c r="E83" s="64"/>
      <c r="F83" s="64"/>
    </row>
    <row r="84" spans="1:6" ht="15.75" customHeight="1" x14ac:dyDescent="0.25">
      <c r="A84" s="188" t="s">
        <v>97</v>
      </c>
      <c r="B84" s="189"/>
      <c r="C84" s="189"/>
      <c r="D84" s="189"/>
      <c r="E84" s="189"/>
      <c r="F84" s="190"/>
    </row>
    <row r="85" spans="1:6" ht="15.75" customHeight="1" x14ac:dyDescent="0.25">
      <c r="A85" s="80" t="s">
        <v>35</v>
      </c>
      <c r="B85" s="80" t="s">
        <v>98</v>
      </c>
      <c r="C85" s="191"/>
      <c r="D85" s="192"/>
      <c r="E85" s="168">
        <f>E33</f>
        <v>1318.1645454545455</v>
      </c>
      <c r="F85" s="169"/>
    </row>
    <row r="86" spans="1:6" ht="15.75" customHeight="1" x14ac:dyDescent="0.25">
      <c r="A86" s="80" t="s">
        <v>37</v>
      </c>
      <c r="B86" s="100" t="s">
        <v>99</v>
      </c>
      <c r="C86" s="191"/>
      <c r="D86" s="192"/>
      <c r="E86" s="168">
        <f>E72</f>
        <v>1451.6475517776971</v>
      </c>
      <c r="F86" s="169"/>
    </row>
    <row r="87" spans="1:6" ht="15.75" customHeight="1" x14ac:dyDescent="0.25">
      <c r="A87" s="80" t="s">
        <v>39</v>
      </c>
      <c r="B87" s="80" t="s">
        <v>100</v>
      </c>
      <c r="C87" s="193"/>
      <c r="D87" s="195"/>
      <c r="E87" s="168">
        <f>E40</f>
        <v>146.448081</v>
      </c>
      <c r="F87" s="169"/>
    </row>
    <row r="88" spans="1:6" ht="15.75" customHeight="1" x14ac:dyDescent="0.25">
      <c r="A88" s="80" t="s">
        <v>41</v>
      </c>
      <c r="B88" s="80" t="s">
        <v>101</v>
      </c>
      <c r="C88" s="191"/>
      <c r="D88" s="192"/>
      <c r="E88" s="168">
        <f>E82</f>
        <v>72.396805409324813</v>
      </c>
      <c r="F88" s="169"/>
    </row>
    <row r="89" spans="1:6" ht="15.75" customHeight="1" x14ac:dyDescent="0.25">
      <c r="A89" s="80" t="s">
        <v>43</v>
      </c>
      <c r="B89" s="88" t="s">
        <v>102</v>
      </c>
      <c r="C89" s="191"/>
      <c r="D89" s="192"/>
      <c r="E89" s="168">
        <f>-SUM(E58,E59)</f>
        <v>-636.03552727272722</v>
      </c>
      <c r="F89" s="169"/>
    </row>
    <row r="90" spans="1:6" ht="15.75" customHeight="1" x14ac:dyDescent="0.25">
      <c r="A90" s="164" t="s">
        <v>103</v>
      </c>
      <c r="B90" s="165"/>
      <c r="C90" s="165"/>
      <c r="D90" s="166"/>
      <c r="E90" s="177">
        <f>SUM(E85:F89)</f>
        <v>2352.62145636884</v>
      </c>
      <c r="F90" s="178"/>
    </row>
    <row r="91" spans="1:6" ht="15.75" customHeight="1" x14ac:dyDescent="0.25">
      <c r="A91" s="64"/>
      <c r="B91" s="64"/>
      <c r="C91" s="64"/>
      <c r="D91" s="64"/>
      <c r="E91" s="64"/>
      <c r="F91" s="64"/>
    </row>
    <row r="92" spans="1:6" ht="15.75" customHeight="1" x14ac:dyDescent="0.25">
      <c r="A92" s="188" t="s">
        <v>104</v>
      </c>
      <c r="B92" s="189"/>
      <c r="C92" s="189"/>
      <c r="D92" s="189"/>
      <c r="E92" s="189"/>
      <c r="F92" s="190"/>
    </row>
    <row r="93" spans="1:6" ht="15.75" customHeight="1" x14ac:dyDescent="0.25">
      <c r="A93" s="183" t="s">
        <v>105</v>
      </c>
      <c r="B93" s="184"/>
      <c r="C93" s="184"/>
      <c r="D93" s="184"/>
      <c r="E93" s="184"/>
      <c r="F93" s="185"/>
    </row>
    <row r="94" spans="1:6" ht="15.75" customHeight="1" x14ac:dyDescent="0.25">
      <c r="A94" s="73" t="s">
        <v>106</v>
      </c>
      <c r="B94" s="73" t="s">
        <v>107</v>
      </c>
      <c r="C94" s="164" t="s">
        <v>93</v>
      </c>
      <c r="D94" s="166"/>
      <c r="E94" s="164" t="s">
        <v>53</v>
      </c>
      <c r="F94" s="166"/>
    </row>
    <row r="95" spans="1:6" ht="15.75" customHeight="1" x14ac:dyDescent="0.25">
      <c r="A95" s="80" t="s">
        <v>35</v>
      </c>
      <c r="B95" s="80" t="s">
        <v>108</v>
      </c>
      <c r="C95" s="173">
        <v>8.3299999999999999E-2</v>
      </c>
      <c r="D95" s="174"/>
      <c r="E95" s="168">
        <f>C95*$E$90</f>
        <v>195.97336731552437</v>
      </c>
      <c r="F95" s="169"/>
    </row>
    <row r="96" spans="1:6" ht="15.75" customHeight="1" x14ac:dyDescent="0.25">
      <c r="A96" s="80" t="s">
        <v>37</v>
      </c>
      <c r="B96" s="80" t="s">
        <v>109</v>
      </c>
      <c r="C96" s="186">
        <v>2.2000000000000001E-3</v>
      </c>
      <c r="D96" s="187"/>
      <c r="E96" s="168">
        <f t="shared" ref="E96:E100" si="1">C96*$E$90</f>
        <v>5.1757672040114482</v>
      </c>
      <c r="F96" s="169"/>
    </row>
    <row r="97" spans="1:6" ht="15.75" customHeight="1" x14ac:dyDescent="0.25">
      <c r="A97" s="80" t="s">
        <v>39</v>
      </c>
      <c r="B97" s="80" t="s">
        <v>110</v>
      </c>
      <c r="C97" s="186">
        <v>2.0000000000000001E-4</v>
      </c>
      <c r="D97" s="187"/>
      <c r="E97" s="168">
        <f t="shared" si="1"/>
        <v>0.47052429127376799</v>
      </c>
      <c r="F97" s="169"/>
    </row>
    <row r="98" spans="1:6" ht="15.75" customHeight="1" x14ac:dyDescent="0.25">
      <c r="A98" s="80" t="s">
        <v>41</v>
      </c>
      <c r="B98" s="80" t="s">
        <v>111</v>
      </c>
      <c r="C98" s="186">
        <v>5.1000000000000004E-4</v>
      </c>
      <c r="D98" s="187"/>
      <c r="E98" s="168">
        <f t="shared" si="1"/>
        <v>1.1998369427481084</v>
      </c>
      <c r="F98" s="169"/>
    </row>
    <row r="99" spans="1:6" ht="15.75" customHeight="1" x14ac:dyDescent="0.25">
      <c r="A99" s="80" t="s">
        <v>141</v>
      </c>
      <c r="B99" s="80" t="s">
        <v>112</v>
      </c>
      <c r="C99" s="186">
        <v>4.15E-3</v>
      </c>
      <c r="D99" s="187"/>
      <c r="E99" s="168">
        <f t="shared" si="1"/>
        <v>9.7633790439306853</v>
      </c>
      <c r="F99" s="169"/>
    </row>
    <row r="100" spans="1:6" ht="15.75" customHeight="1" x14ac:dyDescent="0.25">
      <c r="A100" s="77" t="s">
        <v>153</v>
      </c>
      <c r="B100" s="80" t="s">
        <v>113</v>
      </c>
      <c r="C100" s="186">
        <v>3.8999999999999999E-4</v>
      </c>
      <c r="D100" s="187"/>
      <c r="E100" s="168">
        <f t="shared" si="1"/>
        <v>0.91752236798384756</v>
      </c>
      <c r="F100" s="169"/>
    </row>
    <row r="101" spans="1:6" ht="15.75" customHeight="1" x14ac:dyDescent="0.25">
      <c r="A101" s="77" t="s">
        <v>154</v>
      </c>
      <c r="B101" s="80" t="s">
        <v>83</v>
      </c>
      <c r="C101" s="191"/>
      <c r="D101" s="192"/>
      <c r="E101" s="168">
        <v>0</v>
      </c>
      <c r="F101" s="169"/>
    </row>
    <row r="102" spans="1:6" ht="15.75" customHeight="1" x14ac:dyDescent="0.25">
      <c r="A102" s="73" t="s">
        <v>57</v>
      </c>
      <c r="B102" s="89"/>
      <c r="C102" s="191"/>
      <c r="D102" s="192"/>
      <c r="E102" s="177">
        <f>SUM(E95:F101)</f>
        <v>213.50039716547221</v>
      </c>
      <c r="F102" s="178"/>
    </row>
    <row r="103" spans="1:6" ht="15.75" customHeight="1" x14ac:dyDescent="0.25">
      <c r="A103" s="183" t="s">
        <v>114</v>
      </c>
      <c r="B103" s="184"/>
      <c r="C103" s="184"/>
      <c r="D103" s="184"/>
      <c r="E103" s="184"/>
      <c r="F103" s="185"/>
    </row>
    <row r="104" spans="1:6" ht="15.75" customHeight="1" x14ac:dyDescent="0.25">
      <c r="A104" s="73" t="s">
        <v>115</v>
      </c>
      <c r="B104" s="80" t="s">
        <v>116</v>
      </c>
      <c r="C104" s="191"/>
      <c r="D104" s="192"/>
      <c r="E104" s="164" t="s">
        <v>53</v>
      </c>
      <c r="F104" s="166"/>
    </row>
    <row r="105" spans="1:6" ht="15.75" customHeight="1" x14ac:dyDescent="0.25">
      <c r="A105" s="80" t="s">
        <v>35</v>
      </c>
      <c r="B105" s="80" t="s">
        <v>117</v>
      </c>
      <c r="C105" s="191"/>
      <c r="D105" s="192"/>
      <c r="E105" s="168">
        <v>0</v>
      </c>
      <c r="F105" s="169"/>
    </row>
    <row r="106" spans="1:6" ht="15.75" customHeight="1" x14ac:dyDescent="0.25">
      <c r="A106" s="73" t="s">
        <v>57</v>
      </c>
      <c r="B106" s="89"/>
      <c r="C106" s="191"/>
      <c r="D106" s="192"/>
      <c r="E106" s="168">
        <f>SUM(E105)</f>
        <v>0</v>
      </c>
      <c r="F106" s="169"/>
    </row>
    <row r="107" spans="1:6" ht="15.75" customHeight="1" x14ac:dyDescent="0.25">
      <c r="A107" s="64"/>
      <c r="B107" s="64"/>
      <c r="C107" s="64"/>
      <c r="D107" s="64"/>
      <c r="E107" s="64"/>
      <c r="F107" s="64"/>
    </row>
    <row r="108" spans="1:6" ht="15.75" customHeight="1" x14ac:dyDescent="0.25">
      <c r="A108" s="183" t="s">
        <v>118</v>
      </c>
      <c r="B108" s="184"/>
      <c r="C108" s="184"/>
      <c r="D108" s="184"/>
      <c r="E108" s="184"/>
      <c r="F108" s="185"/>
    </row>
    <row r="109" spans="1:6" ht="15.75" customHeight="1" x14ac:dyDescent="0.25">
      <c r="A109" s="99">
        <v>4</v>
      </c>
      <c r="B109" s="164" t="s">
        <v>119</v>
      </c>
      <c r="C109" s="165"/>
      <c r="D109" s="166"/>
      <c r="E109" s="164" t="s">
        <v>53</v>
      </c>
      <c r="F109" s="166"/>
    </row>
    <row r="110" spans="1:6" ht="15.75" customHeight="1" x14ac:dyDescent="0.25">
      <c r="A110" s="80" t="s">
        <v>120</v>
      </c>
      <c r="B110" s="193" t="s">
        <v>121</v>
      </c>
      <c r="C110" s="194"/>
      <c r="D110" s="195"/>
      <c r="E110" s="168">
        <f>E102</f>
        <v>213.50039716547221</v>
      </c>
      <c r="F110" s="169"/>
    </row>
    <row r="111" spans="1:6" ht="15.75" customHeight="1" x14ac:dyDescent="0.25">
      <c r="A111" s="80" t="s">
        <v>122</v>
      </c>
      <c r="B111" s="193" t="s">
        <v>116</v>
      </c>
      <c r="C111" s="194"/>
      <c r="D111" s="195"/>
      <c r="E111" s="168">
        <v>0</v>
      </c>
      <c r="F111" s="169"/>
    </row>
    <row r="112" spans="1:6" ht="15.75" customHeight="1" x14ac:dyDescent="0.25">
      <c r="A112" s="164" t="s">
        <v>57</v>
      </c>
      <c r="B112" s="165"/>
      <c r="C112" s="165"/>
      <c r="D112" s="166"/>
      <c r="E112" s="177">
        <f>SUM(E110:F111)</f>
        <v>213.50039716547221</v>
      </c>
      <c r="F112" s="178"/>
    </row>
    <row r="113" spans="1:6" ht="15.75" customHeight="1" x14ac:dyDescent="0.25">
      <c r="A113" s="64"/>
      <c r="B113" s="64"/>
      <c r="C113" s="64"/>
      <c r="D113" s="64"/>
      <c r="E113" s="64"/>
      <c r="F113" s="64"/>
    </row>
    <row r="114" spans="1:6" ht="15.75" customHeight="1" x14ac:dyDescent="0.25">
      <c r="A114" s="188" t="s">
        <v>166</v>
      </c>
      <c r="B114" s="189"/>
      <c r="C114" s="189"/>
      <c r="D114" s="189"/>
      <c r="E114" s="189"/>
      <c r="F114" s="190"/>
    </row>
    <row r="115" spans="1:6" ht="15.75" customHeight="1" x14ac:dyDescent="0.25">
      <c r="A115" s="99">
        <v>5</v>
      </c>
      <c r="B115" s="73" t="s">
        <v>123</v>
      </c>
      <c r="C115" s="191"/>
      <c r="D115" s="192"/>
      <c r="E115" s="164" t="s">
        <v>53</v>
      </c>
      <c r="F115" s="166"/>
    </row>
    <row r="116" spans="1:6" ht="15.75" customHeight="1" x14ac:dyDescent="0.25">
      <c r="A116" s="80" t="s">
        <v>35</v>
      </c>
      <c r="B116" s="77" t="s">
        <v>149</v>
      </c>
      <c r="C116" s="191"/>
      <c r="D116" s="192"/>
      <c r="E116" s="181">
        <v>66.709999999999994</v>
      </c>
      <c r="F116" s="182"/>
    </row>
    <row r="117" spans="1:6" ht="15.75" customHeight="1" x14ac:dyDescent="0.25">
      <c r="A117" s="164" t="s">
        <v>57</v>
      </c>
      <c r="B117" s="165"/>
      <c r="C117" s="165"/>
      <c r="D117" s="166"/>
      <c r="E117" s="177">
        <f>SUM(E116:F116)</f>
        <v>66.709999999999994</v>
      </c>
      <c r="F117" s="178"/>
    </row>
    <row r="118" spans="1:6" ht="15.75" customHeight="1" x14ac:dyDescent="0.25">
      <c r="A118" s="101"/>
      <c r="B118" s="64"/>
      <c r="C118" s="64"/>
      <c r="D118" s="64"/>
      <c r="E118" s="102"/>
      <c r="F118" s="102"/>
    </row>
    <row r="119" spans="1:6" ht="15.75" customHeight="1" x14ac:dyDescent="0.25">
      <c r="A119" s="183" t="s">
        <v>124</v>
      </c>
      <c r="B119" s="184"/>
      <c r="C119" s="184"/>
      <c r="D119" s="184"/>
      <c r="E119" s="184"/>
      <c r="F119" s="185"/>
    </row>
    <row r="120" spans="1:6" ht="15.75" customHeight="1" x14ac:dyDescent="0.25">
      <c r="A120" s="99">
        <v>6</v>
      </c>
      <c r="B120" s="73" t="s">
        <v>125</v>
      </c>
      <c r="C120" s="164" t="s">
        <v>69</v>
      </c>
      <c r="D120" s="166"/>
      <c r="E120" s="164" t="s">
        <v>53</v>
      </c>
      <c r="F120" s="166"/>
    </row>
    <row r="121" spans="1:6" ht="15.75" customHeight="1" x14ac:dyDescent="0.25">
      <c r="A121" s="80" t="s">
        <v>35</v>
      </c>
      <c r="B121" s="80" t="s">
        <v>126</v>
      </c>
      <c r="C121" s="186">
        <v>0.05</v>
      </c>
      <c r="D121" s="187"/>
      <c r="E121" s="168">
        <f>($E$90+$E$106+$E$112+$E$117)*C121</f>
        <v>131.64159267671562</v>
      </c>
      <c r="F121" s="169"/>
    </row>
    <row r="122" spans="1:6" ht="15.75" customHeight="1" x14ac:dyDescent="0.25">
      <c r="A122" s="80" t="s">
        <v>37</v>
      </c>
      <c r="B122" s="80" t="s">
        <v>127</v>
      </c>
      <c r="C122" s="186">
        <v>0.1</v>
      </c>
      <c r="D122" s="187"/>
      <c r="E122" s="168">
        <f>C122*(E121+E137)</f>
        <v>325.40608924837557</v>
      </c>
      <c r="F122" s="169"/>
    </row>
    <row r="123" spans="1:6" ht="15.75" customHeight="1" x14ac:dyDescent="0.25">
      <c r="A123" s="80" t="s">
        <v>39</v>
      </c>
      <c r="B123" s="80" t="s">
        <v>128</v>
      </c>
      <c r="C123" s="179">
        <v>6.1499999999999999E-2</v>
      </c>
      <c r="D123" s="180"/>
      <c r="E123" s="181">
        <f>($E$90+$E$106+$E$112+$E$117+$E$121+$E$119)*C123</f>
        <v>170.01511694197822</v>
      </c>
      <c r="F123" s="182"/>
    </row>
    <row r="124" spans="1:6" ht="15.75" customHeight="1" x14ac:dyDescent="0.25">
      <c r="A124" s="80" t="s">
        <v>159</v>
      </c>
      <c r="B124" s="77" t="s">
        <v>158</v>
      </c>
      <c r="C124" s="173">
        <v>6.4999999999999997E-3</v>
      </c>
      <c r="D124" s="174"/>
      <c r="E124" s="168">
        <f>($E$90+$E$106+$E$112+$E$117+$E$121+$E$122)*C124</f>
        <v>20.084216980486126</v>
      </c>
      <c r="F124" s="169"/>
    </row>
    <row r="125" spans="1:6" ht="15.75" customHeight="1" x14ac:dyDescent="0.25">
      <c r="A125" s="80" t="s">
        <v>161</v>
      </c>
      <c r="B125" s="77" t="s">
        <v>160</v>
      </c>
      <c r="C125" s="173">
        <v>0.03</v>
      </c>
      <c r="D125" s="174"/>
      <c r="E125" s="168">
        <f>($E$90+$E$106+$E$112+$E$117+$E$121+$E$122)*C125</f>
        <v>92.696386063782114</v>
      </c>
      <c r="F125" s="169"/>
    </row>
    <row r="126" spans="1:6" ht="15.75" customHeight="1" x14ac:dyDescent="0.25">
      <c r="A126" s="80" t="s">
        <v>162</v>
      </c>
      <c r="B126" s="77" t="s">
        <v>163</v>
      </c>
      <c r="C126" s="173">
        <v>2.5000000000000001E-2</v>
      </c>
      <c r="D126" s="174"/>
      <c r="E126" s="168">
        <f>($E$90+$E$106+$E$112+$E$117+$E$121+$E$122)*C126</f>
        <v>77.2469883864851</v>
      </c>
      <c r="F126" s="169"/>
    </row>
    <row r="127" spans="1:6" ht="15.75" customHeight="1" x14ac:dyDescent="0.25">
      <c r="A127" s="164" t="s">
        <v>57</v>
      </c>
      <c r="B127" s="166"/>
      <c r="C127" s="175">
        <v>0.21149999999999999</v>
      </c>
      <c r="D127" s="176"/>
      <c r="E127" s="177">
        <f>SUM(E121:F123)</f>
        <v>627.06279886706943</v>
      </c>
      <c r="F127" s="178"/>
    </row>
    <row r="128" spans="1:6" x14ac:dyDescent="0.25">
      <c r="A128" s="65"/>
      <c r="B128" s="65"/>
      <c r="C128" s="116"/>
      <c r="D128" s="116"/>
      <c r="E128" s="65"/>
      <c r="F128" s="65"/>
    </row>
    <row r="129" spans="1:6" ht="15.75" x14ac:dyDescent="0.25">
      <c r="A129" s="120" t="s">
        <v>129</v>
      </c>
      <c r="B129" s="120"/>
      <c r="C129" s="120"/>
      <c r="D129" s="120"/>
      <c r="E129" s="120"/>
      <c r="F129" s="120"/>
    </row>
    <row r="130" spans="1:6" x14ac:dyDescent="0.25">
      <c r="A130" s="65"/>
      <c r="B130" s="65"/>
      <c r="C130" s="116"/>
      <c r="D130" s="116"/>
      <c r="E130" s="65"/>
      <c r="F130" s="65"/>
    </row>
    <row r="131" spans="1:6" ht="15.75" x14ac:dyDescent="0.25">
      <c r="A131" s="89"/>
      <c r="B131" s="110" t="s">
        <v>130</v>
      </c>
      <c r="C131" s="110"/>
      <c r="D131" s="110"/>
      <c r="E131" s="110" t="s">
        <v>53</v>
      </c>
      <c r="F131" s="110"/>
    </row>
    <row r="132" spans="1:6" ht="15.75" x14ac:dyDescent="0.25">
      <c r="A132" s="70" t="s">
        <v>35</v>
      </c>
      <c r="B132" s="108" t="s">
        <v>131</v>
      </c>
      <c r="C132" s="108"/>
      <c r="D132" s="108"/>
      <c r="E132" s="114">
        <f>E33</f>
        <v>1318.1645454545455</v>
      </c>
      <c r="F132" s="114"/>
    </row>
    <row r="133" spans="1:6" ht="15.75" x14ac:dyDescent="0.25">
      <c r="A133" s="70" t="s">
        <v>37</v>
      </c>
      <c r="B133" s="108" t="s">
        <v>132</v>
      </c>
      <c r="C133" s="108"/>
      <c r="D133" s="108"/>
      <c r="E133" s="114">
        <f>E72</f>
        <v>1451.6475517776971</v>
      </c>
      <c r="F133" s="114"/>
    </row>
    <row r="134" spans="1:6" ht="15.75" x14ac:dyDescent="0.25">
      <c r="A134" s="70" t="s">
        <v>39</v>
      </c>
      <c r="B134" s="108" t="s">
        <v>101</v>
      </c>
      <c r="C134" s="108"/>
      <c r="D134" s="108"/>
      <c r="E134" s="114">
        <f>E82</f>
        <v>72.396805409324813</v>
      </c>
      <c r="F134" s="114"/>
    </row>
    <row r="135" spans="1:6" ht="15.75" x14ac:dyDescent="0.25">
      <c r="A135" s="70" t="s">
        <v>41</v>
      </c>
      <c r="B135" s="108" t="s">
        <v>133</v>
      </c>
      <c r="C135" s="108"/>
      <c r="D135" s="108"/>
      <c r="E135" s="114">
        <f>E112</f>
        <v>213.50039716547221</v>
      </c>
      <c r="F135" s="114"/>
    </row>
    <row r="136" spans="1:6" ht="15.75" x14ac:dyDescent="0.25">
      <c r="A136" s="70" t="s">
        <v>43</v>
      </c>
      <c r="B136" s="113" t="s">
        <v>32</v>
      </c>
      <c r="C136" s="108"/>
      <c r="D136" s="108"/>
      <c r="E136" s="114">
        <f>E117</f>
        <v>66.709999999999994</v>
      </c>
      <c r="F136" s="114"/>
    </row>
    <row r="137" spans="1:6" ht="15.75" x14ac:dyDescent="0.25">
      <c r="A137" s="118" t="s">
        <v>157</v>
      </c>
      <c r="B137" s="110"/>
      <c r="C137" s="110"/>
      <c r="D137" s="110"/>
      <c r="E137" s="115">
        <f>SUM(E132:F136)</f>
        <v>3122.4192998070398</v>
      </c>
      <c r="F137" s="115"/>
    </row>
    <row r="138" spans="1:6" ht="15.75" x14ac:dyDescent="0.25">
      <c r="A138" s="70" t="s">
        <v>74</v>
      </c>
      <c r="B138" s="113" t="s">
        <v>156</v>
      </c>
      <c r="C138" s="108"/>
      <c r="D138" s="108"/>
      <c r="E138" s="114">
        <f>E127</f>
        <v>627.06279886706943</v>
      </c>
      <c r="F138" s="114"/>
    </row>
    <row r="139" spans="1:6" ht="15.75" x14ac:dyDescent="0.25">
      <c r="A139" s="110" t="s">
        <v>134</v>
      </c>
      <c r="B139" s="110"/>
      <c r="C139" s="110"/>
      <c r="D139" s="110"/>
      <c r="E139" s="115">
        <f>SUM(E137+E138)</f>
        <v>3749.4820986741092</v>
      </c>
      <c r="F139" s="115"/>
    </row>
    <row r="140" spans="1:6" x14ac:dyDescent="0.25">
      <c r="A140" s="65"/>
      <c r="B140" s="65"/>
      <c r="C140" s="116"/>
      <c r="D140" s="116"/>
      <c r="E140" s="65"/>
      <c r="F140" s="65"/>
    </row>
    <row r="141" spans="1:6" ht="15.75" x14ac:dyDescent="0.25">
      <c r="A141" s="65"/>
      <c r="B141" s="65"/>
      <c r="C141" s="110" t="s">
        <v>135</v>
      </c>
      <c r="D141" s="110"/>
      <c r="E141" s="117">
        <v>10</v>
      </c>
      <c r="F141" s="117"/>
    </row>
    <row r="142" spans="1:6" ht="15.75" x14ac:dyDescent="0.25">
      <c r="A142" s="65"/>
      <c r="B142" s="65"/>
      <c r="C142" s="108" t="s">
        <v>136</v>
      </c>
      <c r="D142" s="108"/>
      <c r="E142" s="109">
        <f>E139*E141</f>
        <v>37494.820986741091</v>
      </c>
      <c r="F142" s="109"/>
    </row>
    <row r="143" spans="1:6" ht="15.75" x14ac:dyDescent="0.25">
      <c r="A143" s="65"/>
      <c r="B143" s="65"/>
      <c r="C143" s="110" t="s">
        <v>137</v>
      </c>
      <c r="D143" s="110"/>
      <c r="E143" s="111">
        <v>12</v>
      </c>
      <c r="F143" s="111"/>
    </row>
    <row r="144" spans="1:6" ht="15.75" x14ac:dyDescent="0.25">
      <c r="A144" s="65"/>
      <c r="B144" s="65"/>
      <c r="C144" s="112" t="s">
        <v>138</v>
      </c>
      <c r="D144" s="112"/>
      <c r="E144" s="109">
        <f>E142*E143</f>
        <v>449937.8518408931</v>
      </c>
      <c r="F144" s="109"/>
    </row>
  </sheetData>
  <mergeCells count="236">
    <mergeCell ref="B13:D13"/>
    <mergeCell ref="E13:F13"/>
    <mergeCell ref="B14:D14"/>
    <mergeCell ref="E14:F14"/>
    <mergeCell ref="B15:D15"/>
    <mergeCell ref="E15:F15"/>
    <mergeCell ref="A6:F6"/>
    <mergeCell ref="A8:F8"/>
    <mergeCell ref="A9:F9"/>
    <mergeCell ref="C10:D10"/>
    <mergeCell ref="A11:F11"/>
    <mergeCell ref="B12:D12"/>
    <mergeCell ref="E12:F12"/>
    <mergeCell ref="C20:D20"/>
    <mergeCell ref="A21:F21"/>
    <mergeCell ref="B22:D22"/>
    <mergeCell ref="E22:F22"/>
    <mergeCell ref="B23:D23"/>
    <mergeCell ref="E23:F23"/>
    <mergeCell ref="B16:D16"/>
    <mergeCell ref="E16:F16"/>
    <mergeCell ref="A17:F17"/>
    <mergeCell ref="A18:F18"/>
    <mergeCell ref="A19:D19"/>
    <mergeCell ref="E19:F19"/>
    <mergeCell ref="B28:D28"/>
    <mergeCell ref="E28:F28"/>
    <mergeCell ref="B29:D29"/>
    <mergeCell ref="E29:F29"/>
    <mergeCell ref="B30:D30"/>
    <mergeCell ref="E30:F30"/>
    <mergeCell ref="B24:D24"/>
    <mergeCell ref="E24:F24"/>
    <mergeCell ref="C25:D25"/>
    <mergeCell ref="A26:F26"/>
    <mergeCell ref="B27:D27"/>
    <mergeCell ref="E27:F27"/>
    <mergeCell ref="C34:D34"/>
    <mergeCell ref="A35:F35"/>
    <mergeCell ref="A36:F36"/>
    <mergeCell ref="B37:D37"/>
    <mergeCell ref="E37:F37"/>
    <mergeCell ref="C38:D38"/>
    <mergeCell ref="E38:F38"/>
    <mergeCell ref="B31:D31"/>
    <mergeCell ref="E31:F31"/>
    <mergeCell ref="B32:D32"/>
    <mergeCell ref="E32:F32"/>
    <mergeCell ref="A33:D33"/>
    <mergeCell ref="E33:F33"/>
    <mergeCell ref="A42:D42"/>
    <mergeCell ref="E42:F42"/>
    <mergeCell ref="C43:D43"/>
    <mergeCell ref="A44:F44"/>
    <mergeCell ref="C45:D45"/>
    <mergeCell ref="E45:F45"/>
    <mergeCell ref="C39:D39"/>
    <mergeCell ref="E39:F39"/>
    <mergeCell ref="A40:B40"/>
    <mergeCell ref="C40:D40"/>
    <mergeCell ref="E40:F40"/>
    <mergeCell ref="A41:B41"/>
    <mergeCell ref="C41:D41"/>
    <mergeCell ref="E41:F41"/>
    <mergeCell ref="C49:D49"/>
    <mergeCell ref="E49:F49"/>
    <mergeCell ref="C50:D50"/>
    <mergeCell ref="E50:F50"/>
    <mergeCell ref="C51:D51"/>
    <mergeCell ref="E51:F51"/>
    <mergeCell ref="C46:D46"/>
    <mergeCell ref="E46:F46"/>
    <mergeCell ref="C47:D47"/>
    <mergeCell ref="E47:F47"/>
    <mergeCell ref="C48:D48"/>
    <mergeCell ref="E48:F48"/>
    <mergeCell ref="C55:D55"/>
    <mergeCell ref="A56:F56"/>
    <mergeCell ref="B57:D57"/>
    <mergeCell ref="E57:F57"/>
    <mergeCell ref="C58:D58"/>
    <mergeCell ref="E58:F58"/>
    <mergeCell ref="C52:D52"/>
    <mergeCell ref="E52:F52"/>
    <mergeCell ref="C53:D53"/>
    <mergeCell ref="E53:F53"/>
    <mergeCell ref="C54:D54"/>
    <mergeCell ref="E54:F54"/>
    <mergeCell ref="C62:D62"/>
    <mergeCell ref="E62:F62"/>
    <mergeCell ref="C63:D63"/>
    <mergeCell ref="E63:F63"/>
    <mergeCell ref="C64:D64"/>
    <mergeCell ref="E64:F64"/>
    <mergeCell ref="C59:D59"/>
    <mergeCell ref="E59:F59"/>
    <mergeCell ref="C60:D60"/>
    <mergeCell ref="E60:F60"/>
    <mergeCell ref="C61:D61"/>
    <mergeCell ref="E61:F61"/>
    <mergeCell ref="B69:D69"/>
    <mergeCell ref="E69:F69"/>
    <mergeCell ref="B70:D70"/>
    <mergeCell ref="E70:F70"/>
    <mergeCell ref="B71:D71"/>
    <mergeCell ref="E71:F71"/>
    <mergeCell ref="A65:D65"/>
    <mergeCell ref="E65:F65"/>
    <mergeCell ref="C66:D66"/>
    <mergeCell ref="A67:F67"/>
    <mergeCell ref="B68:D68"/>
    <mergeCell ref="E68:F68"/>
    <mergeCell ref="C76:D76"/>
    <mergeCell ref="E76:F76"/>
    <mergeCell ref="C77:D77"/>
    <mergeCell ref="E77:F77"/>
    <mergeCell ref="C78:D78"/>
    <mergeCell ref="E78:F78"/>
    <mergeCell ref="A72:D72"/>
    <mergeCell ref="E72:F72"/>
    <mergeCell ref="C73:D73"/>
    <mergeCell ref="A74:F74"/>
    <mergeCell ref="C75:D75"/>
    <mergeCell ref="E75:F75"/>
    <mergeCell ref="A82:D82"/>
    <mergeCell ref="E82:F82"/>
    <mergeCell ref="A84:F84"/>
    <mergeCell ref="C85:D85"/>
    <mergeCell ref="E85:F85"/>
    <mergeCell ref="C86:D86"/>
    <mergeCell ref="E86:F86"/>
    <mergeCell ref="C79:D79"/>
    <mergeCell ref="E79:F79"/>
    <mergeCell ref="C80:D80"/>
    <mergeCell ref="E80:F80"/>
    <mergeCell ref="C81:D81"/>
    <mergeCell ref="E81:F81"/>
    <mergeCell ref="A90:D90"/>
    <mergeCell ref="E90:F90"/>
    <mergeCell ref="A92:F92"/>
    <mergeCell ref="A93:F93"/>
    <mergeCell ref="C94:D94"/>
    <mergeCell ref="E94:F94"/>
    <mergeCell ref="C87:D87"/>
    <mergeCell ref="E87:F87"/>
    <mergeCell ref="C88:D88"/>
    <mergeCell ref="E88:F88"/>
    <mergeCell ref="C89:D89"/>
    <mergeCell ref="E89:F89"/>
    <mergeCell ref="C98:D98"/>
    <mergeCell ref="E98:F98"/>
    <mergeCell ref="C99:D99"/>
    <mergeCell ref="E99:F99"/>
    <mergeCell ref="C100:D100"/>
    <mergeCell ref="E100:F100"/>
    <mergeCell ref="C95:D95"/>
    <mergeCell ref="E95:F95"/>
    <mergeCell ref="C96:D96"/>
    <mergeCell ref="E96:F96"/>
    <mergeCell ref="C97:D97"/>
    <mergeCell ref="E97:F97"/>
    <mergeCell ref="C105:D105"/>
    <mergeCell ref="E105:F105"/>
    <mergeCell ref="C106:D106"/>
    <mergeCell ref="E106:F106"/>
    <mergeCell ref="A108:F108"/>
    <mergeCell ref="B109:D109"/>
    <mergeCell ref="E109:F109"/>
    <mergeCell ref="C101:D101"/>
    <mergeCell ref="E101:F101"/>
    <mergeCell ref="C102:D102"/>
    <mergeCell ref="E102:F102"/>
    <mergeCell ref="A103:F103"/>
    <mergeCell ref="C104:D104"/>
    <mergeCell ref="E104:F104"/>
    <mergeCell ref="A114:F114"/>
    <mergeCell ref="C115:D115"/>
    <mergeCell ref="E115:F115"/>
    <mergeCell ref="C116:D116"/>
    <mergeCell ref="E116:F116"/>
    <mergeCell ref="A117:D117"/>
    <mergeCell ref="E117:F117"/>
    <mergeCell ref="B110:D110"/>
    <mergeCell ref="E110:F110"/>
    <mergeCell ref="B111:D111"/>
    <mergeCell ref="E111:F111"/>
    <mergeCell ref="A112:D112"/>
    <mergeCell ref="E112:F112"/>
    <mergeCell ref="C123:D123"/>
    <mergeCell ref="E123:F123"/>
    <mergeCell ref="C124:D124"/>
    <mergeCell ref="E124:F124"/>
    <mergeCell ref="C125:D125"/>
    <mergeCell ref="E125:F125"/>
    <mergeCell ref="A119:F119"/>
    <mergeCell ref="C120:D120"/>
    <mergeCell ref="E120:F120"/>
    <mergeCell ref="C121:D121"/>
    <mergeCell ref="E121:F121"/>
    <mergeCell ref="C122:D122"/>
    <mergeCell ref="E122:F122"/>
    <mergeCell ref="A129:F129"/>
    <mergeCell ref="C130:D130"/>
    <mergeCell ref="B131:D131"/>
    <mergeCell ref="E131:F131"/>
    <mergeCell ref="B132:D132"/>
    <mergeCell ref="E132:F132"/>
    <mergeCell ref="C126:D126"/>
    <mergeCell ref="E126:F126"/>
    <mergeCell ref="A127:B127"/>
    <mergeCell ref="C127:D127"/>
    <mergeCell ref="E127:F127"/>
    <mergeCell ref="C128:D128"/>
    <mergeCell ref="B136:D136"/>
    <mergeCell ref="E136:F136"/>
    <mergeCell ref="A137:D137"/>
    <mergeCell ref="E137:F137"/>
    <mergeCell ref="B138:D138"/>
    <mergeCell ref="E138:F138"/>
    <mergeCell ref="B133:D133"/>
    <mergeCell ref="E133:F133"/>
    <mergeCell ref="B134:D134"/>
    <mergeCell ref="E134:F134"/>
    <mergeCell ref="B135:D135"/>
    <mergeCell ref="E135:F135"/>
    <mergeCell ref="C143:D143"/>
    <mergeCell ref="E143:F143"/>
    <mergeCell ref="C144:D144"/>
    <mergeCell ref="E144:F144"/>
    <mergeCell ref="A139:D139"/>
    <mergeCell ref="E139:F139"/>
    <mergeCell ref="C140:D140"/>
    <mergeCell ref="C141:D141"/>
    <mergeCell ref="E141:F141"/>
    <mergeCell ref="C142:D142"/>
    <mergeCell ref="E142:F142"/>
  </mergeCells>
  <pageMargins left="0.511811024" right="0.511811024" top="0.78740157499999996" bottom="0.78740157499999996" header="0.31496062000000002" footer="0.31496062000000002"/>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64"/>
  <sheetViews>
    <sheetView workbookViewId="0">
      <selection sqref="A1:B1"/>
    </sheetView>
  </sheetViews>
  <sheetFormatPr defaultRowHeight="15.75" x14ac:dyDescent="0.25"/>
  <cols>
    <col min="1" max="1" width="56.7109375" style="94" customWidth="1"/>
    <col min="2" max="2" width="41" style="94" bestFit="1" customWidth="1"/>
    <col min="3" max="5" width="30.85546875" style="94" customWidth="1"/>
    <col min="6" max="16384" width="9.140625" style="94"/>
  </cols>
  <sheetData>
    <row r="1" spans="1:5" x14ac:dyDescent="0.25">
      <c r="A1" s="149" t="s">
        <v>173</v>
      </c>
      <c r="B1" s="149"/>
    </row>
    <row r="2" spans="1:5" x14ac:dyDescent="0.25">
      <c r="A2" s="149" t="s">
        <v>174</v>
      </c>
      <c r="B2" s="149"/>
    </row>
    <row r="3" spans="1:5" x14ac:dyDescent="0.25">
      <c r="A3" s="149" t="s">
        <v>177</v>
      </c>
      <c r="B3" s="149"/>
    </row>
    <row r="4" spans="1:5" x14ac:dyDescent="0.25">
      <c r="A4" s="149" t="s">
        <v>178</v>
      </c>
      <c r="B4" s="149"/>
    </row>
    <row r="6" spans="1:5" x14ac:dyDescent="0.25">
      <c r="A6" s="208" t="s">
        <v>189</v>
      </c>
      <c r="B6" s="208"/>
      <c r="C6" s="208"/>
      <c r="D6" s="208"/>
      <c r="E6" s="208"/>
    </row>
    <row r="8" spans="1:5" x14ac:dyDescent="0.25">
      <c r="A8" s="208" t="s">
        <v>143</v>
      </c>
      <c r="B8" s="208"/>
      <c r="C8" s="208"/>
      <c r="D8" s="208"/>
      <c r="E8" s="208"/>
    </row>
    <row r="9" spans="1:5" x14ac:dyDescent="0.25">
      <c r="A9" s="209" t="s">
        <v>188</v>
      </c>
      <c r="B9" s="209"/>
      <c r="C9" s="209"/>
      <c r="D9" s="209"/>
      <c r="E9" s="209"/>
    </row>
    <row r="10" spans="1:5" x14ac:dyDescent="0.25">
      <c r="A10" s="90" t="s">
        <v>144</v>
      </c>
      <c r="B10" s="90" t="s">
        <v>145</v>
      </c>
      <c r="C10" s="90" t="s">
        <v>146</v>
      </c>
      <c r="D10" s="90" t="s">
        <v>147</v>
      </c>
      <c r="E10" s="90" t="s">
        <v>148</v>
      </c>
    </row>
    <row r="11" spans="1:5" x14ac:dyDescent="0.25">
      <c r="A11" s="92" t="s">
        <v>199</v>
      </c>
      <c r="B11" s="91">
        <v>24.98</v>
      </c>
      <c r="C11" s="92">
        <v>4</v>
      </c>
      <c r="D11" s="91">
        <f>B11*C11</f>
        <v>99.92</v>
      </c>
      <c r="E11" s="91">
        <f>D11/12</f>
        <v>8.3266666666666662</v>
      </c>
    </row>
    <row r="12" spans="1:5" x14ac:dyDescent="0.25">
      <c r="A12" s="92" t="s">
        <v>198</v>
      </c>
      <c r="B12" s="91">
        <v>20.329999999999998</v>
      </c>
      <c r="C12" s="92">
        <v>4</v>
      </c>
      <c r="D12" s="91">
        <f t="shared" ref="D12:D13" si="0">B12*C12</f>
        <v>81.319999999999993</v>
      </c>
      <c r="E12" s="91">
        <f t="shared" ref="E12:E18" si="1">D12/12</f>
        <v>6.7766666666666664</v>
      </c>
    </row>
    <row r="13" spans="1:5" x14ac:dyDescent="0.25">
      <c r="A13" s="92" t="s">
        <v>197</v>
      </c>
      <c r="B13" s="91">
        <v>58.64</v>
      </c>
      <c r="C13" s="92">
        <v>2</v>
      </c>
      <c r="D13" s="91">
        <f t="shared" si="0"/>
        <v>117.28</v>
      </c>
      <c r="E13" s="91">
        <f t="shared" si="1"/>
        <v>9.7733333333333334</v>
      </c>
    </row>
    <row r="14" spans="1:5" x14ac:dyDescent="0.25">
      <c r="A14" s="92" t="s">
        <v>194</v>
      </c>
      <c r="B14" s="91">
        <v>5.09</v>
      </c>
      <c r="C14" s="92">
        <v>48</v>
      </c>
      <c r="D14" s="91">
        <f>B14*C14</f>
        <v>244.32</v>
      </c>
      <c r="E14" s="91">
        <f t="shared" si="1"/>
        <v>20.36</v>
      </c>
    </row>
    <row r="15" spans="1:5" x14ac:dyDescent="0.25">
      <c r="A15" s="92" t="s">
        <v>204</v>
      </c>
      <c r="B15" s="91">
        <v>86.1</v>
      </c>
      <c r="C15" s="92">
        <v>2</v>
      </c>
      <c r="D15" s="91">
        <f>B15*C15</f>
        <v>172.2</v>
      </c>
      <c r="E15" s="91">
        <f t="shared" si="1"/>
        <v>14.35</v>
      </c>
    </row>
    <row r="16" spans="1:5" x14ac:dyDescent="0.25">
      <c r="A16" s="92" t="s">
        <v>202</v>
      </c>
      <c r="B16" s="91">
        <v>30.84</v>
      </c>
      <c r="C16" s="93">
        <v>1</v>
      </c>
      <c r="D16" s="91">
        <f t="shared" ref="D16:D17" si="2">B16*C16</f>
        <v>30.84</v>
      </c>
      <c r="E16" s="91">
        <f t="shared" si="1"/>
        <v>2.57</v>
      </c>
    </row>
    <row r="17" spans="1:5" x14ac:dyDescent="0.25">
      <c r="A17" s="92" t="s">
        <v>201</v>
      </c>
      <c r="B17" s="91">
        <v>4.18</v>
      </c>
      <c r="C17" s="93">
        <v>1</v>
      </c>
      <c r="D17" s="91">
        <f t="shared" si="2"/>
        <v>4.18</v>
      </c>
      <c r="E17" s="91">
        <f t="shared" si="1"/>
        <v>0.34833333333333333</v>
      </c>
    </row>
    <row r="18" spans="1:5" x14ac:dyDescent="0.25">
      <c r="A18" s="92" t="s">
        <v>200</v>
      </c>
      <c r="B18" s="91">
        <v>2.3199999999999998</v>
      </c>
      <c r="C18" s="93">
        <v>12</v>
      </c>
      <c r="D18" s="91">
        <f>B18*C18</f>
        <v>27.839999999999996</v>
      </c>
      <c r="E18" s="91">
        <f t="shared" si="1"/>
        <v>2.3199999999999998</v>
      </c>
    </row>
    <row r="19" spans="1:5" x14ac:dyDescent="0.25">
      <c r="A19" s="210" t="s">
        <v>155</v>
      </c>
      <c r="B19" s="210"/>
      <c r="C19" s="210"/>
      <c r="D19" s="210"/>
      <c r="E19" s="107">
        <f>SUM(E11:E18)</f>
        <v>64.825000000000003</v>
      </c>
    </row>
    <row r="22" spans="1:5" x14ac:dyDescent="0.25">
      <c r="A22" s="208" t="s">
        <v>189</v>
      </c>
      <c r="B22" s="208"/>
      <c r="C22" s="208"/>
      <c r="D22" s="208"/>
      <c r="E22" s="208"/>
    </row>
    <row r="24" spans="1:5" x14ac:dyDescent="0.25">
      <c r="A24" s="208" t="s">
        <v>143</v>
      </c>
      <c r="B24" s="208"/>
      <c r="C24" s="208"/>
      <c r="D24" s="208"/>
      <c r="E24" s="208"/>
    </row>
    <row r="25" spans="1:5" x14ac:dyDescent="0.25">
      <c r="A25" s="209" t="s">
        <v>190</v>
      </c>
      <c r="B25" s="209"/>
      <c r="C25" s="209"/>
      <c r="D25" s="209"/>
      <c r="E25" s="209"/>
    </row>
    <row r="26" spans="1:5" x14ac:dyDescent="0.25">
      <c r="A26" s="90" t="s">
        <v>144</v>
      </c>
      <c r="B26" s="90" t="s">
        <v>145</v>
      </c>
      <c r="C26" s="90" t="s">
        <v>146</v>
      </c>
      <c r="D26" s="90" t="s">
        <v>147</v>
      </c>
      <c r="E26" s="90" t="s">
        <v>148</v>
      </c>
    </row>
    <row r="27" spans="1:5" x14ac:dyDescent="0.25">
      <c r="A27" s="92" t="s">
        <v>199</v>
      </c>
      <c r="B27" s="91">
        <v>24.98</v>
      </c>
      <c r="C27" s="92">
        <v>4</v>
      </c>
      <c r="D27" s="91">
        <f>B27*C27</f>
        <v>99.92</v>
      </c>
      <c r="E27" s="91">
        <f>D27/12</f>
        <v>8.3266666666666662</v>
      </c>
    </row>
    <row r="28" spans="1:5" x14ac:dyDescent="0.25">
      <c r="A28" s="92" t="s">
        <v>198</v>
      </c>
      <c r="B28" s="91">
        <v>20.329999999999998</v>
      </c>
      <c r="C28" s="92">
        <v>4</v>
      </c>
      <c r="D28" s="91">
        <f t="shared" ref="D28:D29" si="3">B28*C28</f>
        <v>81.319999999999993</v>
      </c>
      <c r="E28" s="91">
        <f t="shared" ref="E28:E32" si="4">D28/12</f>
        <v>6.7766666666666664</v>
      </c>
    </row>
    <row r="29" spans="1:5" x14ac:dyDescent="0.25">
      <c r="A29" s="92" t="s">
        <v>197</v>
      </c>
      <c r="B29" s="91">
        <v>58.64</v>
      </c>
      <c r="C29" s="92">
        <v>2</v>
      </c>
      <c r="D29" s="91">
        <f t="shared" si="3"/>
        <v>117.28</v>
      </c>
      <c r="E29" s="91">
        <f t="shared" si="4"/>
        <v>9.7733333333333334</v>
      </c>
    </row>
    <row r="30" spans="1:5" x14ac:dyDescent="0.25">
      <c r="A30" s="92" t="s">
        <v>195</v>
      </c>
      <c r="B30" s="91">
        <v>86.1</v>
      </c>
      <c r="C30" s="92">
        <v>2</v>
      </c>
      <c r="D30" s="91">
        <f>B30*C30</f>
        <v>172.2</v>
      </c>
      <c r="E30" s="91">
        <f t="shared" si="4"/>
        <v>14.35</v>
      </c>
    </row>
    <row r="31" spans="1:5" x14ac:dyDescent="0.25">
      <c r="A31" s="92" t="s">
        <v>203</v>
      </c>
      <c r="B31" s="91">
        <v>248</v>
      </c>
      <c r="C31" s="92">
        <v>1</v>
      </c>
      <c r="D31" s="91">
        <f>B31*C31</f>
        <v>248</v>
      </c>
      <c r="E31" s="91">
        <f t="shared" si="4"/>
        <v>20.666666666666668</v>
      </c>
    </row>
    <row r="32" spans="1:5" x14ac:dyDescent="0.25">
      <c r="A32" s="92" t="s">
        <v>201</v>
      </c>
      <c r="B32" s="91">
        <v>4.18</v>
      </c>
      <c r="C32" s="93">
        <v>1</v>
      </c>
      <c r="D32" s="91">
        <f t="shared" ref="D32" si="5">B32*C32</f>
        <v>4.18</v>
      </c>
      <c r="E32" s="91">
        <f t="shared" si="4"/>
        <v>0.34833333333333333</v>
      </c>
    </row>
    <row r="33" spans="1:5" x14ac:dyDescent="0.25">
      <c r="A33" s="210" t="s">
        <v>155</v>
      </c>
      <c r="B33" s="210"/>
      <c r="C33" s="210"/>
      <c r="D33" s="210"/>
      <c r="E33" s="107">
        <f>SUM(E27:E32)</f>
        <v>60.241666666666667</v>
      </c>
    </row>
    <row r="36" spans="1:5" x14ac:dyDescent="0.25">
      <c r="A36" s="208" t="s">
        <v>189</v>
      </c>
      <c r="B36" s="208"/>
      <c r="C36" s="208"/>
      <c r="D36" s="208"/>
      <c r="E36" s="208"/>
    </row>
    <row r="38" spans="1:5" x14ac:dyDescent="0.25">
      <c r="A38" s="208" t="s">
        <v>143</v>
      </c>
      <c r="B38" s="208"/>
      <c r="C38" s="208"/>
      <c r="D38" s="208"/>
      <c r="E38" s="208"/>
    </row>
    <row r="39" spans="1:5" x14ac:dyDescent="0.25">
      <c r="A39" s="209" t="s">
        <v>191</v>
      </c>
      <c r="B39" s="209"/>
      <c r="C39" s="209"/>
      <c r="D39" s="209"/>
      <c r="E39" s="209"/>
    </row>
    <row r="40" spans="1:5" x14ac:dyDescent="0.25">
      <c r="A40" s="90" t="s">
        <v>144</v>
      </c>
      <c r="B40" s="90" t="s">
        <v>145</v>
      </c>
      <c r="C40" s="90" t="s">
        <v>146</v>
      </c>
      <c r="D40" s="90" t="s">
        <v>147</v>
      </c>
      <c r="E40" s="90" t="s">
        <v>148</v>
      </c>
    </row>
    <row r="41" spans="1:5" x14ac:dyDescent="0.25">
      <c r="A41" s="92" t="s">
        <v>199</v>
      </c>
      <c r="B41" s="91">
        <v>24.98</v>
      </c>
      <c r="C41" s="92">
        <v>4</v>
      </c>
      <c r="D41" s="91">
        <f>B41*C41</f>
        <v>99.92</v>
      </c>
      <c r="E41" s="91">
        <f>D41/12</f>
        <v>8.3266666666666662</v>
      </c>
    </row>
    <row r="42" spans="1:5" x14ac:dyDescent="0.25">
      <c r="A42" s="92" t="s">
        <v>198</v>
      </c>
      <c r="B42" s="91">
        <v>20.329999999999998</v>
      </c>
      <c r="C42" s="92">
        <v>4</v>
      </c>
      <c r="D42" s="91">
        <f t="shared" ref="D42:D43" si="6">B42*C42</f>
        <v>81.319999999999993</v>
      </c>
      <c r="E42" s="91">
        <f t="shared" ref="E42:E48" si="7">D42/12</f>
        <v>6.7766666666666664</v>
      </c>
    </row>
    <row r="43" spans="1:5" x14ac:dyDescent="0.25">
      <c r="A43" s="92" t="s">
        <v>197</v>
      </c>
      <c r="B43" s="91">
        <v>58.64</v>
      </c>
      <c r="C43" s="92">
        <v>2</v>
      </c>
      <c r="D43" s="91">
        <f t="shared" si="6"/>
        <v>117.28</v>
      </c>
      <c r="E43" s="91">
        <f t="shared" si="7"/>
        <v>9.7733333333333334</v>
      </c>
    </row>
    <row r="44" spans="1:5" x14ac:dyDescent="0.25">
      <c r="A44" s="92" t="s">
        <v>194</v>
      </c>
      <c r="B44" s="91">
        <v>5.09</v>
      </c>
      <c r="C44" s="92">
        <v>48</v>
      </c>
      <c r="D44" s="91">
        <f>B44*C44</f>
        <v>244.32</v>
      </c>
      <c r="E44" s="91">
        <f t="shared" si="7"/>
        <v>20.36</v>
      </c>
    </row>
    <row r="45" spans="1:5" x14ac:dyDescent="0.25">
      <c r="A45" s="92" t="s">
        <v>195</v>
      </c>
      <c r="B45" s="91">
        <v>86.1</v>
      </c>
      <c r="C45" s="92">
        <v>2</v>
      </c>
      <c r="D45" s="91">
        <f>B45*C45</f>
        <v>172.2</v>
      </c>
      <c r="E45" s="91">
        <f t="shared" si="7"/>
        <v>14.35</v>
      </c>
    </row>
    <row r="46" spans="1:5" x14ac:dyDescent="0.25">
      <c r="A46" s="92" t="s">
        <v>202</v>
      </c>
      <c r="B46" s="91">
        <v>30.84</v>
      </c>
      <c r="C46" s="93">
        <v>1</v>
      </c>
      <c r="D46" s="91">
        <f t="shared" ref="D46:D47" si="8">B46*C46</f>
        <v>30.84</v>
      </c>
      <c r="E46" s="91">
        <f t="shared" si="7"/>
        <v>2.57</v>
      </c>
    </row>
    <row r="47" spans="1:5" x14ac:dyDescent="0.25">
      <c r="A47" s="92" t="s">
        <v>201</v>
      </c>
      <c r="B47" s="91">
        <v>4.18</v>
      </c>
      <c r="C47" s="93">
        <v>1</v>
      </c>
      <c r="D47" s="91">
        <f t="shared" si="8"/>
        <v>4.18</v>
      </c>
      <c r="E47" s="91">
        <f t="shared" si="7"/>
        <v>0.34833333333333333</v>
      </c>
    </row>
    <row r="48" spans="1:5" x14ac:dyDescent="0.25">
      <c r="A48" s="92" t="s">
        <v>200</v>
      </c>
      <c r="B48" s="91">
        <v>2.3199999999999998</v>
      </c>
      <c r="C48" s="93">
        <v>12</v>
      </c>
      <c r="D48" s="91">
        <f>B48*C48</f>
        <v>27.839999999999996</v>
      </c>
      <c r="E48" s="91">
        <f t="shared" si="7"/>
        <v>2.3199999999999998</v>
      </c>
    </row>
    <row r="49" spans="1:5" x14ac:dyDescent="0.25">
      <c r="A49" s="210" t="s">
        <v>155</v>
      </c>
      <c r="B49" s="210"/>
      <c r="C49" s="210"/>
      <c r="D49" s="210"/>
      <c r="E49" s="107">
        <f>SUM(E41:E48)</f>
        <v>64.825000000000003</v>
      </c>
    </row>
    <row r="52" spans="1:5" x14ac:dyDescent="0.25">
      <c r="A52" s="208" t="s">
        <v>189</v>
      </c>
      <c r="B52" s="208"/>
      <c r="C52" s="208"/>
      <c r="D52" s="208"/>
      <c r="E52" s="208"/>
    </row>
    <row r="54" spans="1:5" x14ac:dyDescent="0.25">
      <c r="A54" s="208" t="s">
        <v>143</v>
      </c>
      <c r="B54" s="208"/>
      <c r="C54" s="208"/>
      <c r="D54" s="208"/>
      <c r="E54" s="208"/>
    </row>
    <row r="55" spans="1:5" x14ac:dyDescent="0.25">
      <c r="A55" s="209" t="s">
        <v>192</v>
      </c>
      <c r="B55" s="209"/>
      <c r="C55" s="209"/>
      <c r="D55" s="209"/>
      <c r="E55" s="209"/>
    </row>
    <row r="56" spans="1:5" x14ac:dyDescent="0.25">
      <c r="A56" s="90" t="s">
        <v>144</v>
      </c>
      <c r="B56" s="90" t="s">
        <v>145</v>
      </c>
      <c r="C56" s="90" t="s">
        <v>146</v>
      </c>
      <c r="D56" s="90" t="s">
        <v>147</v>
      </c>
      <c r="E56" s="90" t="s">
        <v>148</v>
      </c>
    </row>
    <row r="57" spans="1:5" x14ac:dyDescent="0.25">
      <c r="A57" s="92" t="s">
        <v>199</v>
      </c>
      <c r="B57" s="91">
        <v>24.98</v>
      </c>
      <c r="C57" s="92">
        <v>4</v>
      </c>
      <c r="D57" s="91">
        <f>B57*C57</f>
        <v>99.92</v>
      </c>
      <c r="E57" s="91">
        <f>D57/12</f>
        <v>8.3266666666666662</v>
      </c>
    </row>
    <row r="58" spans="1:5" x14ac:dyDescent="0.25">
      <c r="A58" s="92" t="s">
        <v>198</v>
      </c>
      <c r="B58" s="91">
        <v>20.329999999999998</v>
      </c>
      <c r="C58" s="92">
        <v>4</v>
      </c>
      <c r="D58" s="91">
        <f t="shared" ref="D58:D59" si="9">B58*C58</f>
        <v>81.319999999999993</v>
      </c>
      <c r="E58" s="91">
        <f t="shared" ref="E58:E63" si="10">D58/12</f>
        <v>6.7766666666666664</v>
      </c>
    </row>
    <row r="59" spans="1:5" x14ac:dyDescent="0.25">
      <c r="A59" s="92" t="s">
        <v>197</v>
      </c>
      <c r="B59" s="91">
        <v>58.64</v>
      </c>
      <c r="C59" s="92">
        <v>2</v>
      </c>
      <c r="D59" s="91">
        <f t="shared" si="9"/>
        <v>117.28</v>
      </c>
      <c r="E59" s="91">
        <f t="shared" si="10"/>
        <v>9.7733333333333334</v>
      </c>
    </row>
    <row r="60" spans="1:5" x14ac:dyDescent="0.25">
      <c r="A60" s="92" t="s">
        <v>194</v>
      </c>
      <c r="B60" s="91">
        <v>5.09</v>
      </c>
      <c r="C60" s="92">
        <v>48</v>
      </c>
      <c r="D60" s="91">
        <f>B60*C60</f>
        <v>244.32</v>
      </c>
      <c r="E60" s="91">
        <f t="shared" si="10"/>
        <v>20.36</v>
      </c>
    </row>
    <row r="61" spans="1:5" x14ac:dyDescent="0.25">
      <c r="A61" s="92" t="s">
        <v>195</v>
      </c>
      <c r="B61" s="91">
        <v>86.1</v>
      </c>
      <c r="C61" s="92">
        <v>2</v>
      </c>
      <c r="D61" s="91">
        <f>B61*C61</f>
        <v>172.2</v>
      </c>
      <c r="E61" s="91">
        <f t="shared" si="10"/>
        <v>14.35</v>
      </c>
    </row>
    <row r="62" spans="1:5" x14ac:dyDescent="0.25">
      <c r="A62" s="92" t="s">
        <v>196</v>
      </c>
      <c r="B62" s="91">
        <v>13.47</v>
      </c>
      <c r="C62" s="93">
        <v>4</v>
      </c>
      <c r="D62" s="91">
        <f t="shared" ref="D62:D63" si="11">B62*C62</f>
        <v>53.88</v>
      </c>
      <c r="E62" s="91">
        <f t="shared" si="10"/>
        <v>4.49</v>
      </c>
    </row>
    <row r="63" spans="1:5" x14ac:dyDescent="0.25">
      <c r="A63" s="92" t="s">
        <v>205</v>
      </c>
      <c r="B63" s="91">
        <v>10.55</v>
      </c>
      <c r="C63" s="93">
        <v>3</v>
      </c>
      <c r="D63" s="91">
        <f t="shared" si="11"/>
        <v>31.650000000000002</v>
      </c>
      <c r="E63" s="91">
        <f t="shared" si="10"/>
        <v>2.6375000000000002</v>
      </c>
    </row>
    <row r="64" spans="1:5" x14ac:dyDescent="0.25">
      <c r="A64" s="210" t="s">
        <v>155</v>
      </c>
      <c r="B64" s="210"/>
      <c r="C64" s="210"/>
      <c r="D64" s="210"/>
      <c r="E64" s="107">
        <f>SUM(E57:E63)</f>
        <v>66.714166666666671</v>
      </c>
    </row>
  </sheetData>
  <mergeCells count="20">
    <mergeCell ref="A6:E6"/>
    <mergeCell ref="A1:B1"/>
    <mergeCell ref="A2:B2"/>
    <mergeCell ref="A3:B3"/>
    <mergeCell ref="A4:B4"/>
    <mergeCell ref="A24:E24"/>
    <mergeCell ref="A22:E22"/>
    <mergeCell ref="A25:E25"/>
    <mergeCell ref="A8:E8"/>
    <mergeCell ref="A9:E9"/>
    <mergeCell ref="A19:D19"/>
    <mergeCell ref="A52:E52"/>
    <mergeCell ref="A54:E54"/>
    <mergeCell ref="A55:E55"/>
    <mergeCell ref="A64:D64"/>
    <mergeCell ref="A33:D33"/>
    <mergeCell ref="A36:E36"/>
    <mergeCell ref="A38:E38"/>
    <mergeCell ref="A39:E39"/>
    <mergeCell ref="A49:D49"/>
  </mergeCells>
  <pageMargins left="0.511811024" right="0.511811024" top="0.78740157499999996" bottom="0.78740157499999996" header="0.31496062000000002" footer="0.31496062000000002"/>
  <pageSetup paperSize="9" scale="7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03014-287F-471A-9A33-366E4DD1006B}">
  <dimension ref="A1:F13"/>
  <sheetViews>
    <sheetView workbookViewId="0">
      <selection sqref="A1:B1"/>
    </sheetView>
  </sheetViews>
  <sheetFormatPr defaultRowHeight="15" x14ac:dyDescent="0.25"/>
  <cols>
    <col min="1" max="2" width="77.7109375" customWidth="1"/>
  </cols>
  <sheetData>
    <row r="1" spans="1:6" ht="15.75" x14ac:dyDescent="0.25">
      <c r="A1" s="149" t="s">
        <v>173</v>
      </c>
      <c r="B1" s="149"/>
      <c r="C1" s="95"/>
      <c r="D1" s="95"/>
      <c r="E1" s="95"/>
      <c r="F1" s="95"/>
    </row>
    <row r="2" spans="1:6" ht="15.75" x14ac:dyDescent="0.25">
      <c r="A2" s="149" t="s">
        <v>174</v>
      </c>
      <c r="B2" s="149"/>
      <c r="C2" s="95"/>
      <c r="D2" s="95"/>
      <c r="E2" s="95"/>
      <c r="F2" s="95"/>
    </row>
    <row r="3" spans="1:6" ht="15.75" x14ac:dyDescent="0.25">
      <c r="A3" s="149" t="s">
        <v>177</v>
      </c>
      <c r="B3" s="149"/>
      <c r="C3" s="95"/>
      <c r="D3" s="95"/>
      <c r="E3" s="95"/>
      <c r="F3" s="95"/>
    </row>
    <row r="4" spans="1:6" ht="15.75" x14ac:dyDescent="0.25">
      <c r="A4" s="149" t="s">
        <v>178</v>
      </c>
      <c r="B4" s="149"/>
      <c r="C4" s="95"/>
      <c r="D4" s="95"/>
      <c r="E4" s="95"/>
      <c r="F4" s="95"/>
    </row>
    <row r="5" spans="1:6" ht="15.75" x14ac:dyDescent="0.25">
      <c r="A5" s="95"/>
      <c r="B5" s="95"/>
      <c r="C5" s="95"/>
      <c r="D5" s="95"/>
      <c r="E5" s="95"/>
      <c r="F5" s="95"/>
    </row>
    <row r="6" spans="1:6" ht="15.75" x14ac:dyDescent="0.25">
      <c r="A6" s="144" t="s">
        <v>175</v>
      </c>
      <c r="B6" s="143"/>
      <c r="C6" s="143"/>
      <c r="D6" s="143"/>
      <c r="E6" s="143"/>
      <c r="F6" s="143"/>
    </row>
    <row r="7" spans="1:6" ht="15.75" x14ac:dyDescent="0.25">
      <c r="A7" s="215"/>
      <c r="B7" s="215"/>
      <c r="C7" s="215"/>
      <c r="D7" s="215"/>
      <c r="E7" s="215"/>
      <c r="F7" s="215"/>
    </row>
    <row r="8" spans="1:6" ht="15.75" x14ac:dyDescent="0.25">
      <c r="A8" s="144" t="s">
        <v>139</v>
      </c>
      <c r="B8" s="143"/>
      <c r="C8" s="143"/>
      <c r="D8" s="143"/>
      <c r="E8" s="143"/>
      <c r="F8" s="143"/>
    </row>
    <row r="9" spans="1:6" ht="15.75" x14ac:dyDescent="0.25">
      <c r="A9" s="108" t="s">
        <v>207</v>
      </c>
      <c r="B9" s="108"/>
      <c r="C9" s="108"/>
      <c r="D9" s="108"/>
      <c r="E9" s="123">
        <v>21786644.399999999</v>
      </c>
      <c r="F9" s="124"/>
    </row>
    <row r="10" spans="1:6" ht="15.75" x14ac:dyDescent="0.25">
      <c r="A10" s="108" t="s">
        <v>208</v>
      </c>
      <c r="B10" s="108"/>
      <c r="C10" s="108"/>
      <c r="D10" s="108"/>
      <c r="E10" s="114">
        <v>381782.77</v>
      </c>
      <c r="F10" s="114"/>
    </row>
    <row r="11" spans="1:6" ht="15.75" x14ac:dyDescent="0.25">
      <c r="A11" s="108" t="s">
        <v>209</v>
      </c>
      <c r="B11" s="108"/>
      <c r="C11" s="108"/>
      <c r="D11" s="108"/>
      <c r="E11" s="114">
        <v>764236.54</v>
      </c>
      <c r="F11" s="114"/>
    </row>
    <row r="12" spans="1:6" ht="15.75" x14ac:dyDescent="0.25">
      <c r="A12" s="216" t="s">
        <v>210</v>
      </c>
      <c r="B12" s="216"/>
      <c r="C12" s="216"/>
      <c r="D12" s="216"/>
      <c r="E12" s="217">
        <v>449937.85</v>
      </c>
      <c r="F12" s="217"/>
    </row>
    <row r="13" spans="1:6" ht="15.75" x14ac:dyDescent="0.25">
      <c r="A13" s="211" t="s">
        <v>211</v>
      </c>
      <c r="B13" s="212"/>
      <c r="C13" s="212"/>
      <c r="D13" s="213"/>
      <c r="E13" s="214">
        <f>SUM(E9:E12)</f>
        <v>23382601.559999999</v>
      </c>
      <c r="F13" s="213"/>
    </row>
  </sheetData>
  <mergeCells count="17">
    <mergeCell ref="A13:D13"/>
    <mergeCell ref="E13:F13"/>
    <mergeCell ref="A7:F7"/>
    <mergeCell ref="A12:D12"/>
    <mergeCell ref="E12:F12"/>
    <mergeCell ref="A10:D10"/>
    <mergeCell ref="E10:F10"/>
    <mergeCell ref="A11:D11"/>
    <mergeCell ref="E11:F11"/>
    <mergeCell ref="A9:D9"/>
    <mergeCell ref="E9:F9"/>
    <mergeCell ref="A8:F8"/>
    <mergeCell ref="A1:B1"/>
    <mergeCell ref="A2:B2"/>
    <mergeCell ref="A3:B3"/>
    <mergeCell ref="A4:B4"/>
    <mergeCell ref="A6:F6"/>
  </mergeCells>
  <pageMargins left="0.511811024" right="0.511811024" top="0.78740157499999996" bottom="0.78740157499999996" header="0.31496062000000002" footer="0.31496062000000002"/>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27"/>
  <sheetViews>
    <sheetView zoomScaleNormal="100" workbookViewId="0">
      <pane ySplit="1" topLeftCell="A2" activePane="bottomLeft" state="frozen"/>
      <selection pane="bottomLeft" activeCell="L10" sqref="L10"/>
    </sheetView>
  </sheetViews>
  <sheetFormatPr defaultColWidth="9.140625" defaultRowHeight="18" customHeight="1" x14ac:dyDescent="0.25"/>
  <cols>
    <col min="1" max="1" width="5.42578125" style="51" customWidth="1"/>
    <col min="2" max="2" width="26.85546875" style="51" customWidth="1"/>
    <col min="3" max="3" width="8.28515625" style="51" customWidth="1"/>
    <col min="4" max="4" width="8.140625" style="51" customWidth="1"/>
    <col min="5" max="5" width="17.85546875" style="53" customWidth="1"/>
    <col min="6" max="6" width="14.7109375" style="51" customWidth="1"/>
    <col min="7" max="7" width="10.140625" style="51" customWidth="1"/>
    <col min="8" max="8" width="13.140625" style="51" customWidth="1"/>
    <col min="9" max="10" width="14.140625" style="51" customWidth="1"/>
    <col min="11" max="11" width="13.42578125" style="51" customWidth="1"/>
    <col min="12" max="12" width="10.140625" style="51" customWidth="1"/>
    <col min="13" max="13" width="17.85546875" style="51" customWidth="1"/>
    <col min="14" max="14" width="14.7109375" style="51" customWidth="1"/>
    <col min="15" max="15" width="13.140625" style="51" customWidth="1"/>
    <col min="16" max="16" width="14.140625" style="51" customWidth="1"/>
    <col min="17" max="17" width="12.85546875" style="51" customWidth="1"/>
    <col min="18" max="18" width="14.140625" style="51" customWidth="1"/>
    <col min="19" max="16384" width="9.140625" style="51"/>
  </cols>
  <sheetData>
    <row r="1" spans="1:10" s="47" customFormat="1" ht="18" customHeight="1" thickTop="1" thickBot="1" x14ac:dyDescent="0.3">
      <c r="A1" s="42" t="s">
        <v>0</v>
      </c>
      <c r="B1" s="41" t="s">
        <v>1</v>
      </c>
      <c r="C1" s="43" t="s">
        <v>2</v>
      </c>
      <c r="D1" s="44" t="s">
        <v>14</v>
      </c>
      <c r="E1" s="45" t="s">
        <v>13</v>
      </c>
      <c r="F1" s="35" t="s">
        <v>17</v>
      </c>
      <c r="G1" s="35" t="s">
        <v>18</v>
      </c>
      <c r="H1" s="35" t="s">
        <v>24</v>
      </c>
      <c r="I1" s="35" t="s">
        <v>19</v>
      </c>
      <c r="J1" s="35" t="s">
        <v>20</v>
      </c>
    </row>
    <row r="2" spans="1:10" ht="18" customHeight="1" thickTop="1" thickBot="1" x14ac:dyDescent="0.3">
      <c r="A2" s="48">
        <v>1</v>
      </c>
      <c r="B2" s="59" t="s">
        <v>3</v>
      </c>
      <c r="C2" s="49">
        <v>13942</v>
      </c>
      <c r="D2" s="50" t="s">
        <v>15</v>
      </c>
      <c r="E2" s="55">
        <v>39.5</v>
      </c>
      <c r="F2" s="56">
        <v>45</v>
      </c>
      <c r="G2" s="56">
        <v>60</v>
      </c>
      <c r="H2" s="56">
        <v>40</v>
      </c>
      <c r="I2" s="56"/>
      <c r="J2" s="56">
        <v>55</v>
      </c>
    </row>
    <row r="3" spans="1:10" ht="18" customHeight="1" thickTop="1" thickBot="1" x14ac:dyDescent="0.3">
      <c r="A3" s="48">
        <v>2</v>
      </c>
      <c r="B3" s="59" t="s">
        <v>4</v>
      </c>
      <c r="C3" s="49">
        <v>7948</v>
      </c>
      <c r="D3" s="52" t="s">
        <v>16</v>
      </c>
      <c r="E3" s="55">
        <v>51.03</v>
      </c>
      <c r="F3" s="56">
        <v>65</v>
      </c>
      <c r="G3" s="56">
        <v>80</v>
      </c>
      <c r="H3" s="56">
        <v>80</v>
      </c>
      <c r="I3" s="56"/>
      <c r="J3" s="56">
        <v>60</v>
      </c>
    </row>
    <row r="4" spans="1:10" ht="18" customHeight="1" thickTop="1" thickBot="1" x14ac:dyDescent="0.3">
      <c r="A4" s="48">
        <v>3</v>
      </c>
      <c r="B4" s="59" t="s">
        <v>5</v>
      </c>
      <c r="C4" s="49">
        <v>13949</v>
      </c>
      <c r="D4" s="52" t="s">
        <v>15</v>
      </c>
      <c r="E4" s="55">
        <v>56.25</v>
      </c>
      <c r="F4" s="56">
        <v>85</v>
      </c>
      <c r="G4" s="56">
        <v>96</v>
      </c>
      <c r="H4" s="56">
        <v>250</v>
      </c>
      <c r="I4" s="56"/>
      <c r="J4" s="56">
        <v>100</v>
      </c>
    </row>
    <row r="5" spans="1:10" ht="18" customHeight="1" thickTop="1" thickBot="1" x14ac:dyDescent="0.3">
      <c r="A5" s="48">
        <v>4</v>
      </c>
      <c r="B5" s="59" t="s">
        <v>6</v>
      </c>
      <c r="C5" s="49">
        <v>13941</v>
      </c>
      <c r="D5" s="50" t="s">
        <v>15</v>
      </c>
      <c r="E5" s="55">
        <v>86.9</v>
      </c>
      <c r="F5" s="56">
        <v>60</v>
      </c>
      <c r="G5" s="56">
        <v>58</v>
      </c>
      <c r="H5" s="56">
        <v>250</v>
      </c>
      <c r="I5" s="56"/>
      <c r="J5" s="56">
        <v>60</v>
      </c>
    </row>
    <row r="6" spans="1:10" ht="18" customHeight="1" thickTop="1" thickBot="1" x14ac:dyDescent="0.3">
      <c r="A6" s="48">
        <v>5</v>
      </c>
      <c r="B6" s="59" t="s">
        <v>7</v>
      </c>
      <c r="C6" s="49">
        <v>7949</v>
      </c>
      <c r="D6" s="50" t="s">
        <v>16</v>
      </c>
      <c r="E6" s="55">
        <v>45.77</v>
      </c>
      <c r="F6" s="56">
        <v>52.5</v>
      </c>
      <c r="G6" s="56">
        <v>80</v>
      </c>
      <c r="H6" s="56">
        <v>100</v>
      </c>
      <c r="I6" s="56">
        <v>96</v>
      </c>
      <c r="J6" s="56">
        <v>70</v>
      </c>
    </row>
    <row r="7" spans="1:10" ht="18" customHeight="1" thickTop="1" thickBot="1" x14ac:dyDescent="0.3">
      <c r="A7" s="48">
        <v>6</v>
      </c>
      <c r="B7" s="59" t="s">
        <v>8</v>
      </c>
      <c r="C7" s="49">
        <v>13943</v>
      </c>
      <c r="D7" s="52" t="s">
        <v>16</v>
      </c>
      <c r="E7" s="55">
        <v>119.7</v>
      </c>
      <c r="F7" s="56">
        <v>90</v>
      </c>
      <c r="G7" s="56">
        <v>145</v>
      </c>
      <c r="H7" s="56">
        <v>150</v>
      </c>
      <c r="I7" s="56">
        <v>187</v>
      </c>
      <c r="J7" s="56">
        <v>120</v>
      </c>
    </row>
    <row r="8" spans="1:10" ht="18" customHeight="1" thickTop="1" thickBot="1" x14ac:dyDescent="0.3">
      <c r="A8" s="48">
        <v>7</v>
      </c>
      <c r="B8" s="59" t="s">
        <v>9</v>
      </c>
      <c r="C8" s="49">
        <v>72481</v>
      </c>
      <c r="D8" s="50" t="s">
        <v>15</v>
      </c>
      <c r="E8" s="55"/>
      <c r="F8" s="56">
        <v>70</v>
      </c>
      <c r="G8" s="56">
        <v>45</v>
      </c>
      <c r="H8" s="56">
        <v>250</v>
      </c>
      <c r="I8" s="56"/>
      <c r="J8" s="56">
        <v>70</v>
      </c>
    </row>
    <row r="9" spans="1:10" ht="18" customHeight="1" thickTop="1" thickBot="1" x14ac:dyDescent="0.3">
      <c r="A9" s="48">
        <v>8</v>
      </c>
      <c r="B9" s="59" t="s">
        <v>10</v>
      </c>
      <c r="C9" s="49">
        <v>94068</v>
      </c>
      <c r="D9" s="50" t="s">
        <v>16</v>
      </c>
      <c r="E9" s="55">
        <v>530</v>
      </c>
      <c r="F9" s="56">
        <v>295</v>
      </c>
      <c r="G9" s="56">
        <v>355</v>
      </c>
      <c r="H9" s="56"/>
      <c r="I9" s="56"/>
      <c r="J9" s="56">
        <v>410</v>
      </c>
    </row>
    <row r="10" spans="1:10" ht="18" customHeight="1" thickTop="1" thickBot="1" x14ac:dyDescent="0.3">
      <c r="A10" s="48">
        <v>9</v>
      </c>
      <c r="B10" s="59" t="s">
        <v>11</v>
      </c>
      <c r="C10" s="49">
        <v>94069</v>
      </c>
      <c r="D10" s="50" t="s">
        <v>16</v>
      </c>
      <c r="E10" s="55">
        <v>597.5</v>
      </c>
      <c r="F10" s="56"/>
      <c r="G10" s="56">
        <v>445</v>
      </c>
      <c r="H10" s="56"/>
      <c r="I10" s="56"/>
      <c r="J10" s="56">
        <v>480</v>
      </c>
    </row>
    <row r="11" spans="1:10" ht="18" customHeight="1" thickTop="1" thickBot="1" x14ac:dyDescent="0.3">
      <c r="A11" s="48">
        <v>10</v>
      </c>
      <c r="B11" s="59" t="s">
        <v>12</v>
      </c>
      <c r="C11" s="49">
        <v>7946</v>
      </c>
      <c r="D11" s="50" t="s">
        <v>15</v>
      </c>
      <c r="E11" s="57"/>
      <c r="F11" s="58">
        <v>70</v>
      </c>
      <c r="G11" s="58">
        <v>60</v>
      </c>
      <c r="H11" s="58">
        <v>250</v>
      </c>
      <c r="I11" s="58"/>
      <c r="J11" s="58">
        <v>70</v>
      </c>
    </row>
    <row r="12" spans="1:10" ht="18" customHeight="1" thickTop="1" thickBot="1" x14ac:dyDescent="0.3">
      <c r="A12" s="48">
        <v>11</v>
      </c>
      <c r="B12" s="60" t="s">
        <v>28</v>
      </c>
      <c r="C12" s="36">
        <v>107242</v>
      </c>
      <c r="D12" s="50" t="s">
        <v>15</v>
      </c>
      <c r="E12" s="57"/>
      <c r="F12" s="58">
        <v>35</v>
      </c>
      <c r="G12" s="58">
        <v>34</v>
      </c>
      <c r="H12" s="58"/>
      <c r="I12" s="58"/>
      <c r="J12" s="58"/>
    </row>
    <row r="13" spans="1:10" ht="18" customHeight="1" thickTop="1" thickBot="1" x14ac:dyDescent="0.3">
      <c r="B13" s="53"/>
    </row>
    <row r="14" spans="1:10" ht="18" customHeight="1" thickTop="1" thickBot="1" x14ac:dyDescent="0.3">
      <c r="A14" s="42" t="s">
        <v>0</v>
      </c>
      <c r="B14" s="61" t="s">
        <v>1</v>
      </c>
      <c r="C14" s="43" t="s">
        <v>2</v>
      </c>
      <c r="D14" s="44" t="s">
        <v>14</v>
      </c>
      <c r="E14" s="35" t="s">
        <v>26</v>
      </c>
      <c r="F14" s="35" t="s">
        <v>22</v>
      </c>
      <c r="G14" s="35" t="s">
        <v>21</v>
      </c>
      <c r="H14" s="34" t="s">
        <v>23</v>
      </c>
      <c r="I14" s="46" t="s">
        <v>27</v>
      </c>
    </row>
    <row r="15" spans="1:10" ht="18" customHeight="1" thickTop="1" thickBot="1" x14ac:dyDescent="0.3">
      <c r="A15" s="48">
        <v>1</v>
      </c>
      <c r="B15" s="59" t="s">
        <v>3</v>
      </c>
      <c r="C15" s="49">
        <v>13942</v>
      </c>
      <c r="D15" s="50" t="s">
        <v>15</v>
      </c>
      <c r="E15" s="56"/>
      <c r="F15" s="56"/>
      <c r="G15" s="56">
        <v>60</v>
      </c>
      <c r="H15" s="37">
        <v>299.5</v>
      </c>
      <c r="I15" s="38">
        <v>49.92</v>
      </c>
    </row>
    <row r="16" spans="1:10" ht="18" customHeight="1" thickTop="1" thickBot="1" x14ac:dyDescent="0.3">
      <c r="A16" s="48">
        <v>2</v>
      </c>
      <c r="B16" s="59" t="s">
        <v>4</v>
      </c>
      <c r="C16" s="49">
        <v>7948</v>
      </c>
      <c r="D16" s="52" t="s">
        <v>16</v>
      </c>
      <c r="E16" s="56"/>
      <c r="F16" s="56">
        <v>60</v>
      </c>
      <c r="G16" s="56">
        <v>76.8</v>
      </c>
      <c r="H16" s="37">
        <v>472.83</v>
      </c>
      <c r="I16" s="38">
        <v>67.55</v>
      </c>
    </row>
    <row r="17" spans="1:14" ht="18" customHeight="1" thickTop="1" thickBot="1" x14ac:dyDescent="0.3">
      <c r="A17" s="48">
        <v>3</v>
      </c>
      <c r="B17" s="59" t="s">
        <v>5</v>
      </c>
      <c r="C17" s="49">
        <v>13949</v>
      </c>
      <c r="D17" s="52" t="s">
        <v>15</v>
      </c>
      <c r="E17" s="56"/>
      <c r="F17" s="56">
        <v>55</v>
      </c>
      <c r="G17" s="56">
        <v>140</v>
      </c>
      <c r="H17" s="37">
        <v>782.25</v>
      </c>
      <c r="I17" s="38">
        <v>111.75</v>
      </c>
    </row>
    <row r="18" spans="1:14" ht="18" customHeight="1" thickTop="1" thickBot="1" x14ac:dyDescent="0.3">
      <c r="A18" s="48">
        <v>4</v>
      </c>
      <c r="B18" s="59" t="s">
        <v>6</v>
      </c>
      <c r="C18" s="49">
        <v>13941</v>
      </c>
      <c r="D18" s="50" t="s">
        <v>15</v>
      </c>
      <c r="E18" s="56"/>
      <c r="F18" s="56">
        <v>70</v>
      </c>
      <c r="G18" s="56">
        <v>120</v>
      </c>
      <c r="H18" s="37">
        <v>704.9</v>
      </c>
      <c r="I18" s="38">
        <v>100.7</v>
      </c>
    </row>
    <row r="19" spans="1:14" ht="18" customHeight="1" thickTop="1" thickBot="1" x14ac:dyDescent="0.3">
      <c r="A19" s="48">
        <v>5</v>
      </c>
      <c r="B19" s="59" t="s">
        <v>7</v>
      </c>
      <c r="C19" s="49">
        <v>7949</v>
      </c>
      <c r="D19" s="50" t="s">
        <v>16</v>
      </c>
      <c r="E19" s="56"/>
      <c r="F19" s="56">
        <v>82.5</v>
      </c>
      <c r="G19" s="56">
        <v>105</v>
      </c>
      <c r="H19" s="37">
        <v>631.77</v>
      </c>
      <c r="I19" s="38">
        <v>78.97</v>
      </c>
    </row>
    <row r="20" spans="1:14" ht="18" customHeight="1" thickTop="1" thickBot="1" x14ac:dyDescent="0.3">
      <c r="A20" s="48">
        <v>6</v>
      </c>
      <c r="B20" s="59" t="s">
        <v>8</v>
      </c>
      <c r="C20" s="49">
        <v>13943</v>
      </c>
      <c r="D20" s="52" t="s">
        <v>16</v>
      </c>
      <c r="E20" s="56"/>
      <c r="F20" s="56">
        <v>135</v>
      </c>
      <c r="G20" s="56">
        <v>150</v>
      </c>
      <c r="H20" s="37">
        <v>1096.7</v>
      </c>
      <c r="I20" s="38">
        <v>137.09</v>
      </c>
      <c r="N20" s="54"/>
    </row>
    <row r="21" spans="1:14" ht="18" customHeight="1" thickTop="1" thickBot="1" x14ac:dyDescent="0.3">
      <c r="A21" s="48">
        <v>7</v>
      </c>
      <c r="B21" s="59" t="s">
        <v>9</v>
      </c>
      <c r="C21" s="49">
        <v>72481</v>
      </c>
      <c r="D21" s="50" t="s">
        <v>15</v>
      </c>
      <c r="E21" s="56">
        <v>45</v>
      </c>
      <c r="F21" s="56">
        <v>150</v>
      </c>
      <c r="G21" s="56"/>
      <c r="H21" s="37">
        <v>630</v>
      </c>
      <c r="I21" s="38">
        <v>105</v>
      </c>
    </row>
    <row r="22" spans="1:14" ht="18" customHeight="1" thickTop="1" thickBot="1" x14ac:dyDescent="0.3">
      <c r="A22" s="48">
        <v>8</v>
      </c>
      <c r="B22" s="59" t="s">
        <v>10</v>
      </c>
      <c r="C22" s="49">
        <v>94068</v>
      </c>
      <c r="D22" s="50" t="s">
        <v>16</v>
      </c>
      <c r="E22" s="56"/>
      <c r="F22" s="56"/>
      <c r="G22" s="56"/>
      <c r="H22" s="37">
        <v>1590</v>
      </c>
      <c r="I22" s="38">
        <v>397.5</v>
      </c>
      <c r="N22" s="54"/>
    </row>
    <row r="23" spans="1:14" ht="18" customHeight="1" thickTop="1" thickBot="1" x14ac:dyDescent="0.3">
      <c r="A23" s="48">
        <v>9</v>
      </c>
      <c r="B23" s="59" t="s">
        <v>11</v>
      </c>
      <c r="C23" s="49">
        <v>94069</v>
      </c>
      <c r="D23" s="50" t="s">
        <v>16</v>
      </c>
      <c r="E23" s="56"/>
      <c r="F23" s="56"/>
      <c r="G23" s="56"/>
      <c r="H23" s="37">
        <v>1522.5</v>
      </c>
      <c r="I23" s="38">
        <v>507.5</v>
      </c>
      <c r="N23" s="54"/>
    </row>
    <row r="24" spans="1:14" ht="18" customHeight="1" thickTop="1" thickBot="1" x14ac:dyDescent="0.3">
      <c r="A24" s="48">
        <v>10</v>
      </c>
      <c r="B24" s="59" t="s">
        <v>12</v>
      </c>
      <c r="C24" s="49">
        <v>7946</v>
      </c>
      <c r="D24" s="50" t="s">
        <v>15</v>
      </c>
      <c r="E24" s="58"/>
      <c r="F24" s="58"/>
      <c r="G24" s="58"/>
      <c r="H24" s="39">
        <v>450</v>
      </c>
      <c r="I24" s="40">
        <v>112.5</v>
      </c>
      <c r="N24" s="54"/>
    </row>
    <row r="25" spans="1:14" ht="18" customHeight="1" thickTop="1" thickBot="1" x14ac:dyDescent="0.3">
      <c r="A25" s="48">
        <v>11</v>
      </c>
      <c r="B25" s="60" t="s">
        <v>28</v>
      </c>
      <c r="C25" s="36">
        <v>107242</v>
      </c>
      <c r="D25" s="50" t="s">
        <v>15</v>
      </c>
      <c r="E25" s="58"/>
      <c r="F25" s="58">
        <v>30</v>
      </c>
      <c r="G25" s="58"/>
      <c r="H25" s="39">
        <v>99</v>
      </c>
      <c r="I25" s="40">
        <v>33</v>
      </c>
    </row>
    <row r="26" spans="1:14" ht="18" customHeight="1" thickTop="1" thickBot="1" x14ac:dyDescent="0.3"/>
    <row r="27" spans="1:14" ht="18" customHeight="1" thickBot="1" x14ac:dyDescent="0.3">
      <c r="A27" s="218" t="s">
        <v>29</v>
      </c>
      <c r="B27" s="219"/>
      <c r="C27" s="219"/>
      <c r="D27" s="219"/>
      <c r="E27" s="219"/>
      <c r="F27" s="219"/>
      <c r="G27" s="219"/>
      <c r="H27" s="219"/>
      <c r="I27" s="220"/>
    </row>
  </sheetData>
  <mergeCells count="1">
    <mergeCell ref="A27:I27"/>
  </mergeCells>
  <pageMargins left="0.511811024" right="0.511811024" top="0.78740157499999996" bottom="0.78740157499999996" header="0.31496062000000002" footer="0.31496062000000002"/>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55"/>
  <sheetViews>
    <sheetView workbookViewId="0">
      <selection activeCell="A72" sqref="A72"/>
    </sheetView>
  </sheetViews>
  <sheetFormatPr defaultRowHeight="15" x14ac:dyDescent="0.25"/>
  <cols>
    <col min="4" max="4" width="16.85546875" customWidth="1"/>
    <col min="5" max="5" width="14" customWidth="1"/>
    <col min="6" max="6" width="14.7109375" customWidth="1"/>
    <col min="7" max="7" width="16.5703125" customWidth="1"/>
    <col min="8" max="8" width="9.140625" customWidth="1"/>
  </cols>
  <sheetData>
    <row r="1" spans="1:7" ht="16.5" thickTop="1" thickBot="1" x14ac:dyDescent="0.3">
      <c r="A1" s="6" t="s">
        <v>0</v>
      </c>
      <c r="B1" s="7" t="s">
        <v>1</v>
      </c>
      <c r="C1" s="6" t="s">
        <v>2</v>
      </c>
      <c r="D1" s="6" t="s">
        <v>14</v>
      </c>
      <c r="E1" s="5" t="s">
        <v>13</v>
      </c>
      <c r="F1" s="8" t="s">
        <v>17</v>
      </c>
      <c r="G1" s="9" t="s">
        <v>18</v>
      </c>
    </row>
    <row r="2" spans="1:7" ht="16.5" thickTop="1" thickBot="1" x14ac:dyDescent="0.3">
      <c r="A2" s="1">
        <v>1</v>
      </c>
      <c r="B2" s="2" t="s">
        <v>3</v>
      </c>
      <c r="C2" s="3">
        <v>13942</v>
      </c>
      <c r="D2" s="3" t="s">
        <v>15</v>
      </c>
      <c r="E2" s="14">
        <v>39.5</v>
      </c>
      <c r="F2" s="14">
        <v>45</v>
      </c>
      <c r="G2" s="14">
        <v>60</v>
      </c>
    </row>
    <row r="3" spans="1:7" ht="16.5" thickTop="1" thickBot="1" x14ac:dyDescent="0.3">
      <c r="A3" s="1">
        <v>2</v>
      </c>
      <c r="B3" s="2" t="s">
        <v>4</v>
      </c>
      <c r="C3" s="3">
        <v>7948</v>
      </c>
      <c r="D3" s="4" t="s">
        <v>16</v>
      </c>
      <c r="E3" s="14">
        <v>51.03</v>
      </c>
      <c r="F3" s="14">
        <v>65</v>
      </c>
      <c r="G3" s="14">
        <v>80</v>
      </c>
    </row>
    <row r="4" spans="1:7" ht="16.5" thickTop="1" thickBot="1" x14ac:dyDescent="0.3">
      <c r="A4" s="1">
        <v>3</v>
      </c>
      <c r="B4" s="2" t="s">
        <v>5</v>
      </c>
      <c r="C4" s="3">
        <v>13949</v>
      </c>
      <c r="D4" s="4" t="s">
        <v>15</v>
      </c>
      <c r="E4" s="14">
        <v>56.25</v>
      </c>
      <c r="F4" s="14">
        <v>85</v>
      </c>
      <c r="G4" s="14">
        <v>96</v>
      </c>
    </row>
    <row r="5" spans="1:7" ht="16.5" thickTop="1" thickBot="1" x14ac:dyDescent="0.3">
      <c r="A5" s="1">
        <v>4</v>
      </c>
      <c r="B5" s="2" t="s">
        <v>6</v>
      </c>
      <c r="C5" s="3">
        <v>13941</v>
      </c>
      <c r="D5" s="3" t="s">
        <v>15</v>
      </c>
      <c r="E5" s="14">
        <v>86.9</v>
      </c>
      <c r="F5" s="14">
        <v>60</v>
      </c>
      <c r="G5" s="14">
        <v>80</v>
      </c>
    </row>
    <row r="6" spans="1:7" ht="16.5" thickTop="1" thickBot="1" x14ac:dyDescent="0.3">
      <c r="A6" s="1">
        <v>5</v>
      </c>
      <c r="B6" s="2" t="s">
        <v>7</v>
      </c>
      <c r="C6" s="3">
        <v>7949</v>
      </c>
      <c r="D6" s="3" t="s">
        <v>16</v>
      </c>
      <c r="E6" s="14">
        <v>45.77</v>
      </c>
      <c r="F6" s="14">
        <v>52.5</v>
      </c>
      <c r="G6" s="14">
        <v>80</v>
      </c>
    </row>
    <row r="7" spans="1:7" ht="16.5" thickTop="1" thickBot="1" x14ac:dyDescent="0.3">
      <c r="A7" s="1">
        <v>6</v>
      </c>
      <c r="B7" s="2" t="s">
        <v>8</v>
      </c>
      <c r="C7" s="3">
        <v>13943</v>
      </c>
      <c r="D7" s="4" t="s">
        <v>16</v>
      </c>
      <c r="E7" s="14">
        <v>119.7</v>
      </c>
      <c r="F7" s="14">
        <v>90</v>
      </c>
      <c r="G7" s="14">
        <v>145</v>
      </c>
    </row>
    <row r="8" spans="1:7" ht="16.5" thickTop="1" thickBot="1" x14ac:dyDescent="0.3">
      <c r="A8" s="1">
        <v>7</v>
      </c>
      <c r="B8" s="2" t="s">
        <v>9</v>
      </c>
      <c r="C8" s="3">
        <v>72481</v>
      </c>
      <c r="D8" s="3" t="s">
        <v>15</v>
      </c>
      <c r="E8" s="18"/>
      <c r="F8" s="16">
        <v>70</v>
      </c>
      <c r="G8" s="19"/>
    </row>
    <row r="9" spans="1:7" ht="16.5" thickTop="1" thickBot="1" x14ac:dyDescent="0.3">
      <c r="A9" s="1">
        <v>8</v>
      </c>
      <c r="B9" s="2" t="s">
        <v>10</v>
      </c>
      <c r="C9" s="3">
        <v>94068</v>
      </c>
      <c r="D9" s="3" t="s">
        <v>16</v>
      </c>
      <c r="E9" s="14">
        <v>530</v>
      </c>
      <c r="F9" s="14">
        <v>295</v>
      </c>
      <c r="G9" s="14">
        <v>355</v>
      </c>
    </row>
    <row r="10" spans="1:7" ht="16.5" thickTop="1" thickBot="1" x14ac:dyDescent="0.3">
      <c r="A10" s="1">
        <v>9</v>
      </c>
      <c r="B10" s="2" t="s">
        <v>11</v>
      </c>
      <c r="C10" s="3">
        <v>94069</v>
      </c>
      <c r="D10" s="3" t="s">
        <v>16</v>
      </c>
      <c r="E10" s="14">
        <v>597.5</v>
      </c>
      <c r="F10" s="21"/>
      <c r="G10" s="14">
        <v>445</v>
      </c>
    </row>
    <row r="11" spans="1:7" ht="16.5" thickTop="1" thickBot="1" x14ac:dyDescent="0.3">
      <c r="A11" s="1">
        <v>10</v>
      </c>
      <c r="B11" s="2" t="s">
        <v>12</v>
      </c>
      <c r="C11" s="3">
        <v>7946</v>
      </c>
      <c r="D11" s="3" t="s">
        <v>15</v>
      </c>
      <c r="E11" s="18"/>
      <c r="F11" s="14">
        <v>70</v>
      </c>
      <c r="G11" s="14">
        <v>60</v>
      </c>
    </row>
    <row r="12" spans="1:7" ht="15.75" thickTop="1" x14ac:dyDescent="0.25">
      <c r="A12" s="29"/>
      <c r="B12" s="30"/>
      <c r="C12" s="31"/>
      <c r="D12" s="31"/>
      <c r="E12" s="32"/>
      <c r="F12" s="33"/>
      <c r="G12" s="33"/>
    </row>
    <row r="13" spans="1:7" ht="15.75" thickBot="1" x14ac:dyDescent="0.3"/>
    <row r="14" spans="1:7" ht="16.5" thickTop="1" thickBot="1" x14ac:dyDescent="0.3">
      <c r="A14" s="6" t="s">
        <v>0</v>
      </c>
      <c r="B14" s="7" t="s">
        <v>1</v>
      </c>
      <c r="C14" s="6" t="s">
        <v>2</v>
      </c>
      <c r="D14" s="6" t="s">
        <v>14</v>
      </c>
      <c r="E14" s="22" t="s">
        <v>24</v>
      </c>
      <c r="F14" s="10" t="s">
        <v>19</v>
      </c>
      <c r="G14" s="11" t="s">
        <v>20</v>
      </c>
    </row>
    <row r="15" spans="1:7" ht="16.5" thickTop="1" thickBot="1" x14ac:dyDescent="0.3">
      <c r="A15" s="1">
        <v>1</v>
      </c>
      <c r="B15" s="2" t="s">
        <v>3</v>
      </c>
      <c r="C15" s="3">
        <v>13942</v>
      </c>
      <c r="D15" s="3" t="s">
        <v>15</v>
      </c>
      <c r="E15" s="14">
        <v>40</v>
      </c>
      <c r="F15" s="15"/>
      <c r="G15" s="16">
        <v>55</v>
      </c>
    </row>
    <row r="16" spans="1:7" ht="16.5" thickTop="1" thickBot="1" x14ac:dyDescent="0.3">
      <c r="A16" s="1">
        <v>2</v>
      </c>
      <c r="B16" s="2" t="s">
        <v>4</v>
      </c>
      <c r="C16" s="3">
        <v>7948</v>
      </c>
      <c r="D16" s="4" t="s">
        <v>16</v>
      </c>
      <c r="E16" s="14">
        <v>80</v>
      </c>
      <c r="F16" s="15"/>
      <c r="G16" s="16">
        <v>60</v>
      </c>
    </row>
    <row r="17" spans="1:7" ht="16.5" thickTop="1" thickBot="1" x14ac:dyDescent="0.3">
      <c r="A17" s="1">
        <v>3</v>
      </c>
      <c r="B17" s="2" t="s">
        <v>5</v>
      </c>
      <c r="C17" s="3">
        <v>13949</v>
      </c>
      <c r="D17" s="4" t="s">
        <v>15</v>
      </c>
      <c r="E17" s="14">
        <v>250</v>
      </c>
      <c r="F17" s="15"/>
      <c r="G17" s="16">
        <v>100</v>
      </c>
    </row>
    <row r="18" spans="1:7" ht="16.5" thickTop="1" thickBot="1" x14ac:dyDescent="0.3">
      <c r="A18" s="1">
        <v>4</v>
      </c>
      <c r="B18" s="2" t="s">
        <v>6</v>
      </c>
      <c r="C18" s="3">
        <v>13941</v>
      </c>
      <c r="D18" s="3" t="s">
        <v>15</v>
      </c>
      <c r="E18" s="14">
        <v>250</v>
      </c>
      <c r="F18" s="15"/>
      <c r="G18" s="16">
        <v>60</v>
      </c>
    </row>
    <row r="19" spans="1:7" ht="16.5" thickTop="1" thickBot="1" x14ac:dyDescent="0.3">
      <c r="A19" s="1">
        <v>5</v>
      </c>
      <c r="B19" s="2" t="s">
        <v>7</v>
      </c>
      <c r="C19" s="3">
        <v>7949</v>
      </c>
      <c r="D19" s="3" t="s">
        <v>16</v>
      </c>
      <c r="E19" s="14">
        <v>100</v>
      </c>
      <c r="F19" s="14">
        <v>96</v>
      </c>
      <c r="G19" s="16">
        <v>70</v>
      </c>
    </row>
    <row r="20" spans="1:7" ht="16.5" thickTop="1" thickBot="1" x14ac:dyDescent="0.3">
      <c r="A20" s="1">
        <v>6</v>
      </c>
      <c r="B20" s="2" t="s">
        <v>8</v>
      </c>
      <c r="C20" s="3">
        <v>13943</v>
      </c>
      <c r="D20" s="4" t="s">
        <v>16</v>
      </c>
      <c r="E20" s="14">
        <v>150</v>
      </c>
      <c r="F20" s="14">
        <v>187</v>
      </c>
      <c r="G20" s="16">
        <v>120</v>
      </c>
    </row>
    <row r="21" spans="1:7" ht="16.5" thickTop="1" thickBot="1" x14ac:dyDescent="0.3">
      <c r="A21" s="1">
        <v>7</v>
      </c>
      <c r="B21" s="2" t="s">
        <v>9</v>
      </c>
      <c r="C21" s="3">
        <v>72481</v>
      </c>
      <c r="D21" s="3" t="s">
        <v>15</v>
      </c>
      <c r="E21" s="16">
        <v>250</v>
      </c>
      <c r="F21" s="15"/>
      <c r="G21" s="16">
        <v>70</v>
      </c>
    </row>
    <row r="22" spans="1:7" ht="16.5" thickTop="1" thickBot="1" x14ac:dyDescent="0.3">
      <c r="A22" s="1">
        <v>8</v>
      </c>
      <c r="B22" s="2" t="s">
        <v>10</v>
      </c>
      <c r="C22" s="3">
        <v>94068</v>
      </c>
      <c r="D22" s="3" t="s">
        <v>16</v>
      </c>
      <c r="E22" s="23"/>
      <c r="F22" s="15"/>
      <c r="G22" s="16">
        <v>410</v>
      </c>
    </row>
    <row r="23" spans="1:7" ht="16.5" thickTop="1" thickBot="1" x14ac:dyDescent="0.3">
      <c r="A23" s="1">
        <v>9</v>
      </c>
      <c r="B23" s="2" t="s">
        <v>11</v>
      </c>
      <c r="C23" s="3">
        <v>94069</v>
      </c>
      <c r="D23" s="3" t="s">
        <v>16</v>
      </c>
      <c r="E23" s="23"/>
      <c r="F23" s="15"/>
      <c r="G23" s="16">
        <v>480</v>
      </c>
    </row>
    <row r="24" spans="1:7" ht="16.5" thickTop="1" thickBot="1" x14ac:dyDescent="0.3">
      <c r="A24" s="1">
        <v>10</v>
      </c>
      <c r="B24" s="2" t="s">
        <v>12</v>
      </c>
      <c r="C24" s="3">
        <v>7946</v>
      </c>
      <c r="D24" s="3" t="s">
        <v>15</v>
      </c>
      <c r="E24" s="14">
        <v>250</v>
      </c>
      <c r="F24" s="15"/>
      <c r="G24" s="16">
        <v>70</v>
      </c>
    </row>
    <row r="25" spans="1:7" ht="15.75" thickTop="1" x14ac:dyDescent="0.25">
      <c r="A25" s="29"/>
      <c r="B25" s="30"/>
      <c r="C25" s="31"/>
      <c r="D25" s="31"/>
      <c r="E25" s="33"/>
      <c r="F25" s="32"/>
      <c r="G25" s="32"/>
    </row>
    <row r="26" spans="1:7" x14ac:dyDescent="0.25">
      <c r="A26" s="29"/>
      <c r="B26" s="30"/>
      <c r="C26" s="31"/>
      <c r="D26" s="31"/>
      <c r="E26" s="33"/>
      <c r="F26" s="32"/>
      <c r="G26" s="32"/>
    </row>
    <row r="27" spans="1:7" x14ac:dyDescent="0.25">
      <c r="A27" s="29"/>
      <c r="B27" s="30"/>
      <c r="C27" s="31"/>
      <c r="D27" s="31"/>
      <c r="E27" s="33"/>
      <c r="F27" s="32"/>
      <c r="G27" s="32"/>
    </row>
    <row r="28" spans="1:7" x14ac:dyDescent="0.25">
      <c r="A28" s="29"/>
      <c r="B28" s="30"/>
      <c r="C28" s="31"/>
      <c r="D28" s="31"/>
      <c r="E28" s="33"/>
      <c r="F28" s="32"/>
      <c r="G28" s="32"/>
    </row>
    <row r="29" spans="1:7" x14ac:dyDescent="0.25">
      <c r="A29" s="29"/>
      <c r="B29" s="30"/>
      <c r="C29" s="31"/>
      <c r="D29" s="31"/>
      <c r="E29" s="33"/>
      <c r="F29" s="32"/>
      <c r="G29" s="32"/>
    </row>
    <row r="30" spans="1:7" ht="15.75" thickBot="1" x14ac:dyDescent="0.3"/>
    <row r="31" spans="1:7" ht="16.5" thickTop="1" thickBot="1" x14ac:dyDescent="0.3">
      <c r="A31" s="6" t="s">
        <v>0</v>
      </c>
      <c r="B31" s="7" t="s">
        <v>1</v>
      </c>
      <c r="C31" s="6" t="s">
        <v>2</v>
      </c>
      <c r="D31" s="6" t="s">
        <v>14</v>
      </c>
      <c r="E31" s="13" t="s">
        <v>21</v>
      </c>
      <c r="F31" s="12" t="s">
        <v>22</v>
      </c>
      <c r="G31" s="27" t="s">
        <v>26</v>
      </c>
    </row>
    <row r="32" spans="1:7" ht="16.5" thickTop="1" thickBot="1" x14ac:dyDescent="0.3">
      <c r="A32" s="1">
        <v>1</v>
      </c>
      <c r="B32" s="2" t="s">
        <v>3</v>
      </c>
      <c r="C32" s="3">
        <v>13942</v>
      </c>
      <c r="D32" s="3" t="s">
        <v>15</v>
      </c>
      <c r="E32" s="16">
        <v>60</v>
      </c>
      <c r="F32" s="17"/>
      <c r="G32" s="28"/>
    </row>
    <row r="33" spans="1:7" ht="16.5" thickTop="1" thickBot="1" x14ac:dyDescent="0.3">
      <c r="A33" s="1">
        <v>2</v>
      </c>
      <c r="B33" s="2" t="s">
        <v>4</v>
      </c>
      <c r="C33" s="3">
        <v>7948</v>
      </c>
      <c r="D33" s="4" t="s">
        <v>16</v>
      </c>
      <c r="E33" s="16">
        <v>76.8</v>
      </c>
      <c r="F33" s="16">
        <v>60</v>
      </c>
      <c r="G33" s="28"/>
    </row>
    <row r="34" spans="1:7" ht="16.5" thickTop="1" thickBot="1" x14ac:dyDescent="0.3">
      <c r="A34" s="1">
        <v>3</v>
      </c>
      <c r="B34" s="2" t="s">
        <v>5</v>
      </c>
      <c r="C34" s="3">
        <v>13949</v>
      </c>
      <c r="D34" s="4" t="s">
        <v>15</v>
      </c>
      <c r="E34" s="16">
        <v>140</v>
      </c>
      <c r="F34" s="16">
        <v>55</v>
      </c>
      <c r="G34" s="28"/>
    </row>
    <row r="35" spans="1:7" ht="16.5" thickTop="1" thickBot="1" x14ac:dyDescent="0.3">
      <c r="A35" s="1">
        <v>4</v>
      </c>
      <c r="B35" s="2" t="s">
        <v>6</v>
      </c>
      <c r="C35" s="3">
        <v>13941</v>
      </c>
      <c r="D35" s="3" t="s">
        <v>15</v>
      </c>
      <c r="E35" s="16">
        <v>120</v>
      </c>
      <c r="F35" s="16">
        <v>70</v>
      </c>
      <c r="G35" s="28"/>
    </row>
    <row r="36" spans="1:7" ht="16.5" thickTop="1" thickBot="1" x14ac:dyDescent="0.3">
      <c r="A36" s="1">
        <v>5</v>
      </c>
      <c r="B36" s="2" t="s">
        <v>7</v>
      </c>
      <c r="C36" s="3">
        <v>7949</v>
      </c>
      <c r="D36" s="3" t="s">
        <v>16</v>
      </c>
      <c r="E36" s="16">
        <v>105</v>
      </c>
      <c r="F36" s="16">
        <v>82.5</v>
      </c>
      <c r="G36" s="28"/>
    </row>
    <row r="37" spans="1:7" ht="16.5" thickTop="1" thickBot="1" x14ac:dyDescent="0.3">
      <c r="A37" s="1">
        <v>6</v>
      </c>
      <c r="B37" s="2" t="s">
        <v>8</v>
      </c>
      <c r="C37" s="3">
        <v>13943</v>
      </c>
      <c r="D37" s="4" t="s">
        <v>16</v>
      </c>
      <c r="E37" s="16">
        <v>150</v>
      </c>
      <c r="F37" s="16">
        <v>135</v>
      </c>
      <c r="G37" s="28"/>
    </row>
    <row r="38" spans="1:7" ht="16.5" thickTop="1" thickBot="1" x14ac:dyDescent="0.3">
      <c r="A38" s="1">
        <v>7</v>
      </c>
      <c r="B38" s="2" t="s">
        <v>9</v>
      </c>
      <c r="C38" s="3">
        <v>72481</v>
      </c>
      <c r="D38" s="3" t="s">
        <v>15</v>
      </c>
      <c r="E38" s="20"/>
      <c r="F38" s="16">
        <v>150</v>
      </c>
      <c r="G38" s="16">
        <v>45</v>
      </c>
    </row>
    <row r="39" spans="1:7" ht="16.5" thickTop="1" thickBot="1" x14ac:dyDescent="0.3">
      <c r="A39" s="1">
        <v>8</v>
      </c>
      <c r="B39" s="2" t="s">
        <v>10</v>
      </c>
      <c r="C39" s="3">
        <v>94068</v>
      </c>
      <c r="D39" s="3" t="s">
        <v>16</v>
      </c>
      <c r="E39" s="20"/>
      <c r="F39" s="17"/>
      <c r="G39" s="28"/>
    </row>
    <row r="40" spans="1:7" ht="16.5" thickTop="1" thickBot="1" x14ac:dyDescent="0.3">
      <c r="A40" s="1">
        <v>9</v>
      </c>
      <c r="B40" s="2" t="s">
        <v>11</v>
      </c>
      <c r="C40" s="3">
        <v>94069</v>
      </c>
      <c r="D40" s="3" t="s">
        <v>16</v>
      </c>
      <c r="E40" s="20"/>
      <c r="F40" s="17"/>
      <c r="G40" s="28"/>
    </row>
    <row r="41" spans="1:7" ht="16.5" thickTop="1" thickBot="1" x14ac:dyDescent="0.3">
      <c r="A41" s="1">
        <v>10</v>
      </c>
      <c r="B41" s="2" t="s">
        <v>12</v>
      </c>
      <c r="C41" s="3">
        <v>7946</v>
      </c>
      <c r="D41" s="3" t="s">
        <v>15</v>
      </c>
      <c r="E41" s="20"/>
      <c r="F41" s="17"/>
      <c r="G41" s="28"/>
    </row>
    <row r="42" spans="1:7" ht="15.75" thickTop="1" x14ac:dyDescent="0.25">
      <c r="A42" s="29"/>
      <c r="B42" s="30"/>
      <c r="C42" s="31"/>
      <c r="D42" s="31"/>
      <c r="E42" s="32"/>
      <c r="F42" s="32"/>
      <c r="G42" s="32"/>
    </row>
    <row r="43" spans="1:7" ht="15.75" thickBot="1" x14ac:dyDescent="0.3"/>
    <row r="44" spans="1:7" ht="16.5" thickTop="1" thickBot="1" x14ac:dyDescent="0.3">
      <c r="A44" s="6" t="s">
        <v>0</v>
      </c>
      <c r="B44" s="7" t="s">
        <v>1</v>
      </c>
      <c r="C44" s="6" t="s">
        <v>2</v>
      </c>
      <c r="D44" s="6" t="s">
        <v>14</v>
      </c>
      <c r="E44" s="24" t="s">
        <v>23</v>
      </c>
      <c r="F44" s="24" t="s">
        <v>25</v>
      </c>
    </row>
    <row r="45" spans="1:7" ht="16.5" thickTop="1" thickBot="1" x14ac:dyDescent="0.3">
      <c r="A45" s="1">
        <v>1</v>
      </c>
      <c r="B45" s="2" t="s">
        <v>3</v>
      </c>
      <c r="C45" s="3">
        <v>13942</v>
      </c>
      <c r="D45" s="3" t="s">
        <v>15</v>
      </c>
      <c r="E45" s="26">
        <v>299.5</v>
      </c>
      <c r="F45" s="26">
        <v>59.9</v>
      </c>
    </row>
    <row r="46" spans="1:7" ht="16.5" thickTop="1" thickBot="1" x14ac:dyDescent="0.3">
      <c r="A46" s="1">
        <v>2</v>
      </c>
      <c r="B46" s="2" t="s">
        <v>4</v>
      </c>
      <c r="C46" s="3">
        <v>7948</v>
      </c>
      <c r="D46" s="4" t="s">
        <v>16</v>
      </c>
      <c r="E46" s="25">
        <v>472.83</v>
      </c>
      <c r="F46" s="25">
        <v>78.81</v>
      </c>
    </row>
    <row r="47" spans="1:7" ht="16.5" thickTop="1" thickBot="1" x14ac:dyDescent="0.3">
      <c r="A47" s="1">
        <v>3</v>
      </c>
      <c r="B47" s="2" t="s">
        <v>5</v>
      </c>
      <c r="C47" s="3">
        <v>13949</v>
      </c>
      <c r="D47" s="4" t="s">
        <v>15</v>
      </c>
      <c r="E47" s="25">
        <v>782.25</v>
      </c>
      <c r="F47" s="25">
        <v>130.38</v>
      </c>
    </row>
    <row r="48" spans="1:7" ht="16.5" thickTop="1" thickBot="1" x14ac:dyDescent="0.3">
      <c r="A48" s="1">
        <v>4</v>
      </c>
      <c r="B48" s="2" t="s">
        <v>6</v>
      </c>
      <c r="C48" s="3">
        <v>13941</v>
      </c>
      <c r="D48" s="3" t="s">
        <v>15</v>
      </c>
      <c r="E48" s="25">
        <v>726.9</v>
      </c>
      <c r="F48" s="25">
        <v>121.15</v>
      </c>
    </row>
    <row r="49" spans="1:6" ht="16.5" thickTop="1" thickBot="1" x14ac:dyDescent="0.3">
      <c r="A49" s="1">
        <v>5</v>
      </c>
      <c r="B49" s="2" t="s">
        <v>7</v>
      </c>
      <c r="C49" s="3">
        <v>7949</v>
      </c>
      <c r="D49" s="3" t="s">
        <v>16</v>
      </c>
      <c r="E49" s="25">
        <v>631.77</v>
      </c>
      <c r="F49" s="25">
        <v>90.25</v>
      </c>
    </row>
    <row r="50" spans="1:6" ht="16.5" thickTop="1" thickBot="1" x14ac:dyDescent="0.3">
      <c r="A50" s="1">
        <v>6</v>
      </c>
      <c r="B50" s="2" t="s">
        <v>8</v>
      </c>
      <c r="C50" s="3">
        <v>13943</v>
      </c>
      <c r="D50" s="4" t="s">
        <v>16</v>
      </c>
      <c r="E50" s="26">
        <v>1096.7</v>
      </c>
      <c r="F50" s="26">
        <v>156.66999999999999</v>
      </c>
    </row>
    <row r="51" spans="1:6" ht="16.5" thickTop="1" thickBot="1" x14ac:dyDescent="0.3">
      <c r="A51" s="1">
        <v>7</v>
      </c>
      <c r="B51" s="2" t="s">
        <v>9</v>
      </c>
      <c r="C51" s="3">
        <v>72481</v>
      </c>
      <c r="D51" s="3" t="s">
        <v>15</v>
      </c>
      <c r="E51" s="25">
        <v>630</v>
      </c>
      <c r="F51" s="26">
        <v>210</v>
      </c>
    </row>
    <row r="52" spans="1:6" ht="16.5" thickTop="1" thickBot="1" x14ac:dyDescent="0.3">
      <c r="A52" s="1">
        <v>8</v>
      </c>
      <c r="B52" s="2" t="s">
        <v>10</v>
      </c>
      <c r="C52" s="3">
        <v>94068</v>
      </c>
      <c r="D52" s="3" t="s">
        <v>16</v>
      </c>
      <c r="E52" s="26">
        <v>1590</v>
      </c>
      <c r="F52" s="26">
        <v>397.5</v>
      </c>
    </row>
    <row r="53" spans="1:6" ht="16.5" thickTop="1" thickBot="1" x14ac:dyDescent="0.3">
      <c r="A53" s="1">
        <v>9</v>
      </c>
      <c r="B53" s="2" t="s">
        <v>11</v>
      </c>
      <c r="C53" s="3">
        <v>94069</v>
      </c>
      <c r="D53" s="3" t="s">
        <v>16</v>
      </c>
      <c r="E53" s="26">
        <v>1522.5</v>
      </c>
      <c r="F53" s="26">
        <v>507.5</v>
      </c>
    </row>
    <row r="54" spans="1:6" ht="16.5" thickTop="1" thickBot="1" x14ac:dyDescent="0.3">
      <c r="A54" s="1">
        <v>10</v>
      </c>
      <c r="B54" s="2" t="s">
        <v>12</v>
      </c>
      <c r="C54" s="3">
        <v>7946</v>
      </c>
      <c r="D54" s="3" t="s">
        <v>15</v>
      </c>
      <c r="E54" s="26">
        <v>450</v>
      </c>
      <c r="F54" s="26">
        <v>150</v>
      </c>
    </row>
    <row r="55" spans="1:6" ht="15.75" thickTop="1" x14ac:dyDescent="0.25"/>
  </sheetData>
  <pageMargins left="0.511811024" right="0.511811024" top="0.78740157499999996" bottom="0.78740157499999996" header="0.31496062000000002" footer="0.31496062000000002"/>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8</vt:i4>
      </vt:variant>
      <vt:variant>
        <vt:lpstr>Intervalos Nomeados</vt:lpstr>
      </vt:variant>
      <vt:variant>
        <vt:i4>1</vt:i4>
      </vt:variant>
    </vt:vector>
  </HeadingPairs>
  <TitlesOfParts>
    <vt:vector size="9" baseType="lpstr">
      <vt:lpstr>LIMPEZA</vt:lpstr>
      <vt:lpstr>ELETRICISTA</vt:lpstr>
      <vt:lpstr>ZELADOR</vt:lpstr>
      <vt:lpstr>COPEIRA</vt:lpstr>
      <vt:lpstr>UNIFORMES E EPIs</vt:lpstr>
      <vt:lpstr>TOTAL</vt:lpstr>
      <vt:lpstr>MÉDIAS</vt:lpstr>
      <vt:lpstr>Plan1</vt:lpstr>
      <vt:lpstr>LIMPEZA!Area_de_impressao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Iranete Fabiane Da Cunha Rosa</dc:creator>
  <cp:lastModifiedBy>Renato Fogar Lopes Fogar</cp:lastModifiedBy>
  <cp:lastPrinted>2025-04-29T14:44:29Z</cp:lastPrinted>
  <dcterms:created xsi:type="dcterms:W3CDTF">2015-06-22T18:58:17Z</dcterms:created>
  <dcterms:modified xsi:type="dcterms:W3CDTF">2025-06-05T19:55:45Z</dcterms:modified>
</cp:coreProperties>
</file>