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A:\DOCUMENTOS DANIEL\DOCUMENTOS DANIEL\EDITAIS\EDITAIS 2026\MANUTENÇÃO PREDIAL\"/>
    </mc:Choice>
  </mc:AlternateContent>
  <xr:revisionPtr revIDLastSave="0" documentId="13_ncr:1_{DEA099A8-2472-425E-AF35-DA584FC4CF38}" xr6:coauthVersionLast="47" xr6:coauthVersionMax="47" xr10:uidLastSave="{00000000-0000-0000-0000-000000000000}"/>
  <bookViews>
    <workbookView xWindow="28680" yWindow="-120" windowWidth="29040" windowHeight="15720" activeTab="2" xr2:uid="{00000000-000D-0000-FFFF-FFFF00000000}"/>
  </bookViews>
  <sheets>
    <sheet name="Quadro resumo" sheetId="20" r:id="rId1"/>
    <sheet name="Responsável técnico" sheetId="4" r:id="rId2"/>
    <sheet name="Profissional" sheetId="24" r:id="rId3"/>
    <sheet name="Meio Oficial" sheetId="7" r:id="rId4"/>
    <sheet name="Servente" sheetId="1" r:id="rId5"/>
    <sheet name="Insumos diversos" sheetId="5" r:id="rId6"/>
    <sheet name="Planilha1" sheetId="8" state="hidden" r:id="rId7"/>
    <sheet name="MÉDIAS" sheetId="2" state="hidden" r:id="rId8"/>
    <sheet name="Plan1" sheetId="3" state="hidden"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 i="5" l="1"/>
  <c r="E8" i="5"/>
  <c r="D54" i="4"/>
  <c r="D55" i="4" s="1"/>
  <c r="D61" i="4" s="1"/>
  <c r="D52" i="4"/>
  <c r="D108" i="4"/>
  <c r="D127" i="4" s="1"/>
  <c r="D101" i="4"/>
  <c r="C47" i="4"/>
  <c r="C34" i="4"/>
  <c r="C33" i="4"/>
  <c r="D25" i="4"/>
  <c r="F21" i="5"/>
  <c r="F22" i="5" s="1"/>
  <c r="F17" i="5"/>
  <c r="F16" i="5"/>
  <c r="F15" i="5"/>
  <c r="F9" i="5"/>
  <c r="F7" i="5"/>
  <c r="F6" i="5"/>
  <c r="E5" i="5"/>
  <c r="F5" i="5" s="1"/>
  <c r="E6" i="5"/>
  <c r="E7" i="5"/>
  <c r="E9" i="5"/>
  <c r="E10" i="5"/>
  <c r="F10" i="5" s="1"/>
  <c r="E11" i="5"/>
  <c r="F11" i="5" s="1"/>
  <c r="E12" i="5"/>
  <c r="F12" i="5" s="1"/>
  <c r="E13" i="5"/>
  <c r="F13" i="5" s="1"/>
  <c r="E14" i="5"/>
  <c r="F14" i="5" s="1"/>
  <c r="E15" i="5"/>
  <c r="E16" i="5"/>
  <c r="E17" i="5"/>
  <c r="E18" i="5"/>
  <c r="F18" i="5" s="1"/>
  <c r="E19" i="5"/>
  <c r="F19" i="5" s="1"/>
  <c r="E4" i="5"/>
  <c r="F4" i="5" s="1"/>
  <c r="D109" i="24"/>
  <c r="D128" i="24" s="1"/>
  <c r="D102" i="24"/>
  <c r="D80" i="24"/>
  <c r="D56" i="24"/>
  <c r="D62" i="24" s="1"/>
  <c r="D55" i="24"/>
  <c r="D53" i="24"/>
  <c r="C48" i="24"/>
  <c r="C35" i="24"/>
  <c r="C34" i="24"/>
  <c r="D25" i="24"/>
  <c r="D26" i="24" s="1"/>
  <c r="D109" i="7"/>
  <c r="D128" i="7" s="1"/>
  <c r="D102" i="7"/>
  <c r="D55" i="7"/>
  <c r="D53" i="7"/>
  <c r="D80" i="7" s="1"/>
  <c r="C48" i="7"/>
  <c r="C35" i="7"/>
  <c r="C34" i="7"/>
  <c r="D25" i="7"/>
  <c r="D26" i="7" s="1"/>
  <c r="D27" i="7" s="1"/>
  <c r="D79" i="4" l="1"/>
  <c r="D26" i="4"/>
  <c r="D27" i="24"/>
  <c r="D68" i="7"/>
  <c r="D76" i="7"/>
  <c r="D47" i="7"/>
  <c r="D124" i="7"/>
  <c r="D46" i="7"/>
  <c r="D42" i="7"/>
  <c r="D67" i="7"/>
  <c r="D41" i="7"/>
  <c r="D40" i="7"/>
  <c r="D71" i="7"/>
  <c r="D45" i="7"/>
  <c r="D33" i="7"/>
  <c r="D32" i="7"/>
  <c r="D70" i="7"/>
  <c r="D44" i="7"/>
  <c r="D43" i="7"/>
  <c r="D56" i="7"/>
  <c r="D62" i="7" s="1"/>
  <c r="D42" i="4" l="1"/>
  <c r="D66" i="4"/>
  <c r="D40" i="4"/>
  <c r="D75" i="4"/>
  <c r="D39" i="4"/>
  <c r="D43" i="4"/>
  <c r="D123" i="4"/>
  <c r="D67" i="4"/>
  <c r="D41" i="4"/>
  <c r="D32" i="4"/>
  <c r="D31" i="4"/>
  <c r="D33" i="4" s="1"/>
  <c r="D46" i="4"/>
  <c r="D70" i="4"/>
  <c r="D44" i="4"/>
  <c r="D69" i="4"/>
  <c r="D45" i="4"/>
  <c r="D43" i="24"/>
  <c r="D32" i="24"/>
  <c r="D76" i="24"/>
  <c r="D40" i="24"/>
  <c r="D47" i="24"/>
  <c r="D46" i="24"/>
  <c r="D71" i="24"/>
  <c r="D124" i="24"/>
  <c r="D68" i="24"/>
  <c r="D42" i="24"/>
  <c r="D33" i="24"/>
  <c r="D67" i="24"/>
  <c r="D41" i="24"/>
  <c r="D45" i="24"/>
  <c r="D70" i="24"/>
  <c r="D44" i="24"/>
  <c r="D48" i="7"/>
  <c r="D61" i="7" s="1"/>
  <c r="C78" i="7"/>
  <c r="D78" i="7" s="1"/>
  <c r="D34" i="7"/>
  <c r="D34" i="4" l="1"/>
  <c r="D35" i="4" s="1"/>
  <c r="D59" i="4" s="1"/>
  <c r="D71" i="4"/>
  <c r="D47" i="4"/>
  <c r="D60" i="4" s="1"/>
  <c r="C77" i="4"/>
  <c r="D77" i="4" s="1"/>
  <c r="D68" i="4"/>
  <c r="D72" i="4" s="1"/>
  <c r="D48" i="24"/>
  <c r="D61" i="24" s="1"/>
  <c r="C78" i="24"/>
  <c r="D78" i="24" s="1"/>
  <c r="D34" i="24"/>
  <c r="D35" i="7"/>
  <c r="D36" i="7" s="1"/>
  <c r="D60" i="7" s="1"/>
  <c r="D63" i="7" s="1"/>
  <c r="D69" i="7"/>
  <c r="D72" i="7"/>
  <c r="D62" i="4" l="1"/>
  <c r="D76" i="4" s="1"/>
  <c r="D78" i="4"/>
  <c r="D125" i="4"/>
  <c r="D35" i="24"/>
  <c r="D36" i="24" s="1"/>
  <c r="D60" i="24" s="1"/>
  <c r="D63" i="24" s="1"/>
  <c r="D72" i="24"/>
  <c r="D69" i="24"/>
  <c r="D125" i="7"/>
  <c r="D77" i="7"/>
  <c r="D73" i="7"/>
  <c r="D124" i="4" l="1"/>
  <c r="D91" i="4"/>
  <c r="D80" i="4"/>
  <c r="D125" i="24"/>
  <c r="D77" i="24"/>
  <c r="D73" i="24"/>
  <c r="D126" i="7"/>
  <c r="D79" i="7"/>
  <c r="D92" i="7"/>
  <c r="D81" i="7"/>
  <c r="D89" i="4" l="1"/>
  <c r="D87" i="4"/>
  <c r="D86" i="4"/>
  <c r="D85" i="4"/>
  <c r="D88" i="4"/>
  <c r="D90" i="4"/>
  <c r="D79" i="24"/>
  <c r="D126" i="24"/>
  <c r="D92" i="24"/>
  <c r="D81" i="24"/>
  <c r="D90" i="7"/>
  <c r="D89" i="7"/>
  <c r="D87" i="7"/>
  <c r="D86" i="7"/>
  <c r="D88" i="7"/>
  <c r="D91" i="7"/>
  <c r="D92" i="4" l="1"/>
  <c r="D100" i="4" s="1"/>
  <c r="D102" i="4" s="1"/>
  <c r="D126" i="4" s="1"/>
  <c r="D128" i="4" s="1"/>
  <c r="D90" i="24"/>
  <c r="D87" i="24"/>
  <c r="D89" i="24"/>
  <c r="D88" i="24"/>
  <c r="D86" i="24"/>
  <c r="D91" i="24"/>
  <c r="D93" i="7"/>
  <c r="D101" i="7" s="1"/>
  <c r="D103" i="7" s="1"/>
  <c r="D112" i="4" l="1"/>
  <c r="D93" i="24"/>
  <c r="D101" i="24" s="1"/>
  <c r="D103" i="24" s="1"/>
  <c r="D127" i="24" s="1"/>
  <c r="D129" i="24" s="1"/>
  <c r="D127" i="7"/>
  <c r="D129" i="7" s="1"/>
  <c r="D113" i="4" l="1"/>
  <c r="D114" i="4" s="1"/>
  <c r="D118" i="4" s="1"/>
  <c r="D129" i="4" s="1"/>
  <c r="D130" i="4" s="1"/>
  <c r="E4" i="20" s="1"/>
  <c r="G4" i="20" s="1"/>
  <c r="D113" i="24"/>
  <c r="D113" i="7"/>
  <c r="D117" i="4" l="1"/>
  <c r="D133" i="4"/>
  <c r="D135" i="4" s="1"/>
  <c r="D116" i="4"/>
  <c r="D115" i="4"/>
  <c r="D114" i="24"/>
  <c r="D114" i="7"/>
  <c r="D115" i="7" s="1"/>
  <c r="D115" i="24" l="1"/>
  <c r="D119" i="24" s="1"/>
  <c r="D130" i="24" s="1"/>
  <c r="D131" i="24" s="1"/>
  <c r="E5" i="20" s="1"/>
  <c r="G5" i="20" s="1"/>
  <c r="H5" i="20" s="1"/>
  <c r="D119" i="7"/>
  <c r="D130" i="7" s="1"/>
  <c r="D131" i="7" s="1"/>
  <c r="D134" i="7"/>
  <c r="D136" i="7" s="1"/>
  <c r="D118" i="7" l="1"/>
  <c r="E6" i="20"/>
  <c r="G6" i="20" s="1"/>
  <c r="H6" i="20" s="1"/>
  <c r="D116" i="24"/>
  <c r="D134" i="24"/>
  <c r="D136" i="24" s="1"/>
  <c r="D118" i="24"/>
  <c r="D117" i="24"/>
  <c r="D116" i="7"/>
  <c r="D117" i="7"/>
  <c r="D55" i="1" l="1"/>
  <c r="D53" i="1"/>
  <c r="D8" i="20"/>
  <c r="H4" i="20"/>
  <c r="D25" i="1" l="1"/>
  <c r="D26" i="1" s="1"/>
  <c r="D109" i="1" l="1"/>
  <c r="D128" i="1" s="1"/>
  <c r="D102" i="1"/>
  <c r="C48" i="1"/>
  <c r="C35" i="1"/>
  <c r="C34" i="1"/>
  <c r="D80" i="1" l="1"/>
  <c r="D27" i="1" l="1"/>
  <c r="D46" i="1" l="1"/>
  <c r="D40" i="1"/>
  <c r="D47" i="1"/>
  <c r="D70" i="1"/>
  <c r="D44" i="1"/>
  <c r="D45" i="1"/>
  <c r="D56" i="1"/>
  <c r="D62" i="1" s="1"/>
  <c r="D71" i="1"/>
  <c r="D42" i="1"/>
  <c r="D32" i="1"/>
  <c r="D41" i="1"/>
  <c r="D76" i="1"/>
  <c r="C78" i="1" s="1"/>
  <c r="D78" i="1" s="1"/>
  <c r="D68" i="1"/>
  <c r="D124" i="1"/>
  <c r="D43" i="1"/>
  <c r="D33" i="1"/>
  <c r="D67" i="1"/>
  <c r="D48" i="1" l="1"/>
  <c r="D61" i="1" s="1"/>
  <c r="D34" i="1"/>
  <c r="D72" i="1" s="1"/>
  <c r="D69" i="1" l="1"/>
  <c r="D73" i="1" s="1"/>
  <c r="D35" i="1"/>
  <c r="D36" i="1" s="1"/>
  <c r="D60" i="1" s="1"/>
  <c r="D63" i="1" s="1"/>
  <c r="D125" i="1" s="1"/>
  <c r="D92" i="1" l="1"/>
  <c r="D77" i="1"/>
  <c r="D79" i="1"/>
  <c r="D126" i="1"/>
  <c r="D81" i="1" l="1"/>
  <c r="D90" i="1" s="1"/>
  <c r="D91" i="1" l="1"/>
  <c r="D89" i="1"/>
  <c r="D86" i="1"/>
  <c r="D87" i="1"/>
  <c r="D88" i="1"/>
  <c r="D93" i="1" l="1"/>
  <c r="D101" i="1" s="1"/>
  <c r="D103" i="1" s="1"/>
  <c r="D127" i="1" s="1"/>
  <c r="D129" i="1" s="1"/>
  <c r="D113" i="1" s="1"/>
  <c r="D114" i="1" s="1"/>
  <c r="D115" i="1" s="1"/>
  <c r="D119" i="1" l="1"/>
  <c r="D130" i="1" s="1"/>
  <c r="D131" i="1" s="1"/>
  <c r="D134" i="1" l="1"/>
  <c r="D136" i="1" s="1"/>
  <c r="E7" i="20"/>
  <c r="G7" i="20" s="1"/>
  <c r="D116" i="1"/>
  <c r="D118" i="1"/>
  <c r="D117" i="1"/>
  <c r="H7" i="20" l="1"/>
  <c r="H8" i="20" s="1"/>
  <c r="G8" i="20"/>
</calcChain>
</file>

<file path=xl/sharedStrings.xml><?xml version="1.0" encoding="utf-8"?>
<sst xmlns="http://schemas.openxmlformats.org/spreadsheetml/2006/main" count="1037" uniqueCount="200">
  <si>
    <t>ITEM</t>
  </si>
  <si>
    <t>DESCRIÇÃO</t>
  </si>
  <si>
    <t>CÓDIGO</t>
  </si>
  <si>
    <t>M2CONFECÇÃO DE ADESIVO BRILHO - CONFECÇÃO DE ADESIVO BRILHO COM PRETEÇÃO DE VERNIZ, IMPRESSÃO DIGITAL 4X0, 14440 dpi, 0,10 mm DE ESPRESSURA EM VÁRIOS FORMATOS</t>
  </si>
  <si>
    <t>UN - BANNER DUPLA FACE EM LONA B.O IMPRESSÃO DIGITAL 440GR/M2, 14440DPI,1,20X0,90M COM ACABAMENTO</t>
  </si>
  <si>
    <t>M2 - PLACA DE SINALIZAÇÃO INTERNA - CONFECÇÃO DE PLACA DE SINALIZAÇÃO DE PLACA INTERNA EM PS 2MM, IMPRESSÃO DIRETO NA CHAPA, MEDIDAS - DIVERSAS COM ACABAMENTOS EM CORTES RETOS</t>
  </si>
  <si>
    <t>M2 - PLOTAGEM EM VEÍCULOS - SERVIÇO DE PLOTAGEM EM VEÍCULOS - ADESIVO 0, 08 MM, COLA A BASE DE SOLVENTE, COM IMPRESSÃO UV, COM APLICAÇÃO, GARANTIA DE 18 MESES.</t>
  </si>
  <si>
    <t>UN - BANNER LONA, IMPRESSÃO DIGITAL 440GR/M2, BANNER LONA, IMPRESSÃO DIGITAL 440GR/M2, 1440DPI,  1,50X1,00M COM ACABAMENTO DE BASTÃO E ILHÓS A CADA 25 CM.</t>
  </si>
  <si>
    <t>UN - CONFECÇÃO DE FAIXA EM LONA - CONFECÇÃO DE FAIXA EM LONA, IMPRESSÃO DIGITAL 440GR/M2, 1440 DPI, 3,00X1,00 M COM ACABAMENTO DE BASTÃO OU ILHOS A CADA 25 CM.</t>
  </si>
  <si>
    <t>M2 - MT PELICULA DE CONTROLE SOLAR - MT PELICULA DE CONTROLE SOLAR PARA VEÍCULOS COM 50% DE VISIBILIDADE COM INSTALAÇÃO.</t>
  </si>
  <si>
    <t>UN - CAVALETE DE OBRAS - CONFECÇÕES DE CAVALETE DE OBRAS EM ESTRUTURA DE FERRO GALVANIZADO 15X15, CHAPA DE AÇO 20 COM MEDIDA DE 1,20 X1,00 DOS DOIS LADOS, COM ADESIVO BRILHO, IMPRESSÃO DIGITAL 4X4, 1440 DPI, 0,08 MM, COM ADESIVO REFLETIVO NA ESCRITA, ATENÇÃO NA COR BRANCA, ADESIVO TRANSPARENTE DE PROTEÇÃO NA COR BRANCA, ADESIVO TRANSPARENTE DE PROTEÇÃO TOTAL NA ESPRESSURA DE 0,10MM.</t>
  </si>
  <si>
    <t>UN - BONECO EM CORTE ROUTER  - FORMATO DE UMA PESSOA PARA SINALIZAÇÃO NA MEDIDA DE 1,80X0, 90M EM ESTRUTURA DE FERRO GALVANIZADO 15X15, CHAPA DE AÇO 20 COM 2 LADOS, COM ADESIVO BRILHO IMPRESSÃO DIGITAL 4X4, 1.4440DPI, 0,080MM. COM ADESIVO REFLETIVO NAS ESCRITAS NA COR BRANCA, ADESIVO TRANSPARENTE DE PROTEÇÃO TOTAL NA ESPESSURA DE 0,10MM.</t>
  </si>
  <si>
    <t>M2 - PELICULA DE CONTROLE SOLAR - PELICULA DE CONTROLE SOLAR COM 50% DE VISIBILIDADE COM INSTALAÇÃO</t>
  </si>
  <si>
    <t>PELZ SERIART</t>
  </si>
  <si>
    <t>QUANT.</t>
  </si>
  <si>
    <t>M²</t>
  </si>
  <si>
    <t>UN</t>
  </si>
  <si>
    <t>CÓPIA&amp;CIA</t>
  </si>
  <si>
    <t xml:space="preserve">PRESS </t>
  </si>
  <si>
    <t>BIRÔERRE</t>
  </si>
  <si>
    <t>MP. COMUM.</t>
  </si>
  <si>
    <t>IN SCREEN</t>
  </si>
  <si>
    <t>MEGA PLOTTER</t>
  </si>
  <si>
    <t>VALOR TOTAL</t>
  </si>
  <si>
    <t>MORAES</t>
  </si>
  <si>
    <t>VALOR MÉDIO</t>
  </si>
  <si>
    <t>MW AUTO CENTER</t>
  </si>
  <si>
    <t xml:space="preserve">VALOR MÉDIO </t>
  </si>
  <si>
    <t>M²- IMRESSÃO EM BANNER 4 CORES</t>
  </si>
  <si>
    <t>OBS: FORAM USADOS COMO PARÂMETRO, OS ORÇAMENTOS DE TODAS AS EMPRESAS.</t>
  </si>
  <si>
    <t xml:space="preserve">Planilha conforme Anexo VII-D da IN 05/2017 </t>
  </si>
  <si>
    <t>Nº Processo</t>
  </si>
  <si>
    <t>Discriminação dos Serviços (dados referentes à contratação)</t>
  </si>
  <si>
    <t>A</t>
  </si>
  <si>
    <t>Data da apresentação da proposta (dia/mês/ano)</t>
  </si>
  <si>
    <t>B</t>
  </si>
  <si>
    <t>Município/UF</t>
  </si>
  <si>
    <t>Balneário Camboriú (SC)</t>
  </si>
  <si>
    <t>C</t>
  </si>
  <si>
    <t>Ano Acordo, Convenção ou Sentença Normativa em Dissídio Coletivo</t>
  </si>
  <si>
    <t>Data de registro no M.T.E</t>
  </si>
  <si>
    <t>E</t>
  </si>
  <si>
    <t>F</t>
  </si>
  <si>
    <t>G</t>
  </si>
  <si>
    <t>H</t>
  </si>
  <si>
    <t>Nº de meses de execução contratual</t>
  </si>
  <si>
    <t>12 meses</t>
  </si>
  <si>
    <t>Identificação do Serviço</t>
  </si>
  <si>
    <t>Tipo de serviço</t>
  </si>
  <si>
    <t>Dados complementares para composição dos custos referentes à mão de obra</t>
  </si>
  <si>
    <t>Salário Normativo da Categoria Profissional</t>
  </si>
  <si>
    <t>Categoria profissional (vinculada à execução contratual)</t>
  </si>
  <si>
    <t>Salário mínimo vigente</t>
  </si>
  <si>
    <t>Módulo 1 - Composição da Remuneração</t>
  </si>
  <si>
    <t xml:space="preserve"> </t>
  </si>
  <si>
    <t>Composição da Remuneração</t>
  </si>
  <si>
    <t>Valor (R$)</t>
  </si>
  <si>
    <t>D</t>
  </si>
  <si>
    <t>Total</t>
  </si>
  <si>
    <t>MÓDULO 02: ENCARGOS E BENEFÍCIOS ANUAIS, MENSAIS E DIÁRIOS</t>
  </si>
  <si>
    <t>Submódulo 2.1 - 13º (décimo terceiro) Salário e Adicional de Férias</t>
  </si>
  <si>
    <t>2.1</t>
  </si>
  <si>
    <t>13º (décimo terceiro) Salário e Adicional de Férias</t>
  </si>
  <si>
    <t>13º (décimo terceiro) Salário</t>
  </si>
  <si>
    <t>Adicional de Férias</t>
  </si>
  <si>
    <t>Submódulo 2.2 - Encargos Previdenciários (GPS), Fundo de Garantia por Tempo de Serviço (FGTS) e outras contribuições.</t>
  </si>
  <si>
    <t>2.2</t>
  </si>
  <si>
    <t>GPS, FGTS e outras contribuições</t>
  </si>
  <si>
    <t>Percentual (%)</t>
  </si>
  <si>
    <t>INSS</t>
  </si>
  <si>
    <t>Salário Educação</t>
  </si>
  <si>
    <t>SAT (RAT 0 x FAP 1)</t>
  </si>
  <si>
    <t>SESC ou SESI</t>
  </si>
  <si>
    <t>SENAI - SENAC</t>
  </si>
  <si>
    <t>SEBRAE</t>
  </si>
  <si>
    <t>INCRA</t>
  </si>
  <si>
    <t>FGTS</t>
  </si>
  <si>
    <t>Submódulo 2.3 - Benefícios Mensais e Diários.</t>
  </si>
  <si>
    <t>2.3</t>
  </si>
  <si>
    <t>Benefícios Mensais e Diários</t>
  </si>
  <si>
    <t>Quadro-Resumo do Módulo 2 - Encargos e Benefícios anuais, mensais e diários</t>
  </si>
  <si>
    <t>Encargos e Benefícios Anuais, Mensais e Diários</t>
  </si>
  <si>
    <t>13º (décimo terceiro) Salário, Adicional de Férias</t>
  </si>
  <si>
    <t>Provisão para Rescisão</t>
  </si>
  <si>
    <t>%</t>
  </si>
  <si>
    <t>Aviso Prévio Indenizado</t>
  </si>
  <si>
    <t>Incidência do FGTS sobre o Aviso Prévio Indenizado</t>
  </si>
  <si>
    <t>Multa do FGTS e contribuição social sobre o Aviso Prévio Indenizado</t>
  </si>
  <si>
    <t>Aviso Prévio Trabalhado</t>
  </si>
  <si>
    <t>Incidência dos encargos do submódulo 2.2 sobre o Aviso Prévio Trabalhado</t>
  </si>
  <si>
    <t>Multa do FGTS e contribuição social sobre o Aviso Prévio Trabalhado</t>
  </si>
  <si>
    <t>MÓDULO 4 – CUSTO DE REPOSIÇÃO DO PROFISSIONAL AUSENTE</t>
  </si>
  <si>
    <t>Submódulo 4.1 - Ausências Legais</t>
  </si>
  <si>
    <t>4.1</t>
  </si>
  <si>
    <t>Ausências Legais</t>
  </si>
  <si>
    <t>Férias</t>
  </si>
  <si>
    <t>Licença-Paternidade</t>
  </si>
  <si>
    <t>Ausência por acidente de trabalho</t>
  </si>
  <si>
    <t>Afastamento Maternidade</t>
  </si>
  <si>
    <t>Submódulo 4.2 - Intrajornada</t>
  </si>
  <si>
    <t>4.2</t>
  </si>
  <si>
    <t>Intrajornada</t>
  </si>
  <si>
    <t>Intervalo para repouso ou alimentação</t>
  </si>
  <si>
    <t>Quadro-Resumo do Módulo 4 - Custo de Reposição do Profissional Ausente</t>
  </si>
  <si>
    <t>Custo de Reposição do Profissional Ausente</t>
  </si>
  <si>
    <t>MÓDULO 5 – INSUMOS DIVERSOS</t>
  </si>
  <si>
    <t>Insumos Diversos</t>
  </si>
  <si>
    <t>Módulo 6 - Custos Indiretos, Tributos e Lucro</t>
  </si>
  <si>
    <t>Custos Indiretos, Tributos e Lucro</t>
  </si>
  <si>
    <t xml:space="preserve">Custos Indiretos </t>
  </si>
  <si>
    <t xml:space="preserve">Lucro </t>
  </si>
  <si>
    <t xml:space="preserve">Tributos - Simples Nacional </t>
  </si>
  <si>
    <t>C.1. PIS</t>
  </si>
  <si>
    <t>C.2. COFINS</t>
  </si>
  <si>
    <t>C.3. ISS</t>
  </si>
  <si>
    <t>2. QUADRO-RESUMO DO CUSTO POR EMPREGADO</t>
  </si>
  <si>
    <t>Mão de obra vinculada à execução contratual (valor por empregado)</t>
  </si>
  <si>
    <t>Módulo 2 - Encargos e Benefícios Anuais, Mensais e Diários</t>
  </si>
  <si>
    <t>Módulo 3 - Provisão para Rescisão</t>
  </si>
  <si>
    <t>Módulo 4 - Custo de Reposição do Profissional Ausente</t>
  </si>
  <si>
    <t>Módulo 5 - Insumos Diversos</t>
  </si>
  <si>
    <t>Subtotal (A + B +C+ D+E)</t>
  </si>
  <si>
    <t>Módulo 6 – Custos Indiretos, Tributos e Lucro</t>
  </si>
  <si>
    <t>Valor Total por Empregado</t>
  </si>
  <si>
    <t>Valor total mensal</t>
  </si>
  <si>
    <t>Valor total global</t>
  </si>
  <si>
    <t>Outros</t>
  </si>
  <si>
    <t>Quantidade de meses</t>
  </si>
  <si>
    <t>Quantidade</t>
  </si>
  <si>
    <t>Incidência 2.2</t>
  </si>
  <si>
    <t>Subtotal</t>
  </si>
  <si>
    <t xml:space="preserve">Base de Cálculo do Custo do Substituto - BCCS = Módulos 1 + 2 + Férias - (V. Transporte e V. Alimentação) + 3 </t>
  </si>
  <si>
    <t>Módulo 1 - Remuneração</t>
  </si>
  <si>
    <t xml:space="preserve">Acréscimo das Férias com incidência do 2.2 </t>
  </si>
  <si>
    <t>Descontos do Vale Transporte e do Vale Alimentação</t>
  </si>
  <si>
    <t>BCCS</t>
  </si>
  <si>
    <t>MÓDULO 3 – PROVISÃO PARA RESCISÃO (95% Trabalhado / 5% indenizado)</t>
  </si>
  <si>
    <t>Auxílio doença</t>
  </si>
  <si>
    <t>Faltas legais</t>
  </si>
  <si>
    <t>Jornada de Trabalho</t>
  </si>
  <si>
    <t xml:space="preserve">Salário-Base </t>
  </si>
  <si>
    <t>CCT de Referêcnia</t>
  </si>
  <si>
    <t>PROFISSIONAL</t>
  </si>
  <si>
    <t>QTD</t>
  </si>
  <si>
    <t>REMUNERAÇÃO</t>
  </si>
  <si>
    <t>REMUNERAÇÃO TOTAL</t>
  </si>
  <si>
    <t>REMUNERAÇÃO ANUAL</t>
  </si>
  <si>
    <t>44h</t>
  </si>
  <si>
    <t>Crachá</t>
  </si>
  <si>
    <t xml:space="preserve"> QUADRO RESUMO DA CONTRATAÇÃO</t>
  </si>
  <si>
    <t>PLANILHA DE CUSTOS E FORMAÇÃO DE PREÇOS</t>
  </si>
  <si>
    <t xml:space="preserve">CUSTO UNIFORMES - EPI - MATERIAIS                                                                      </t>
  </si>
  <si>
    <t>Responsável Técnico</t>
  </si>
  <si>
    <t>SC001105/2025</t>
  </si>
  <si>
    <t>CITICOМ</t>
  </si>
  <si>
    <t>Construção civil</t>
  </si>
  <si>
    <t>Serventes, Auxiliares e outros</t>
  </si>
  <si>
    <t>Adicional de Insalubridade (20%) - Cláusula 3ª CCT SEAC</t>
  </si>
  <si>
    <t>Vale Alimentação (Cláusula 10ª da CCT)</t>
  </si>
  <si>
    <t>Seguro de Vida (Média dos Orçamentos)</t>
  </si>
  <si>
    <t>Reversão Patronal (Cláusula 35ª da CCT)</t>
  </si>
  <si>
    <t>Transporte (Gratuito em Balneário Camboriú)</t>
  </si>
  <si>
    <t>Meio Oficiais</t>
  </si>
  <si>
    <t>Profissionais</t>
  </si>
  <si>
    <t>Adicional de Periculosidade (30%) - Cláusula 3ª CCT SEAC</t>
  </si>
  <si>
    <t>Capacete de segurança</t>
  </si>
  <si>
    <t>Capa de chuva</t>
  </si>
  <si>
    <t>Luvas de raspa ou de borracha</t>
  </si>
  <si>
    <t>Óculos de segurança</t>
  </si>
  <si>
    <t>Cinto de segurança</t>
  </si>
  <si>
    <t>Bota de borracha ou calçado de encaixe de segurança</t>
  </si>
  <si>
    <t>Meia</t>
  </si>
  <si>
    <t>Protetor solar</t>
  </si>
  <si>
    <t xml:space="preserve">Protetor auricular </t>
  </si>
  <si>
    <t>Máscara PFF1 ou PFF2</t>
  </si>
  <si>
    <t>Ponto biométrico</t>
  </si>
  <si>
    <t>Kit ferramentas</t>
  </si>
  <si>
    <t>Kit</t>
  </si>
  <si>
    <t>Unidade</t>
  </si>
  <si>
    <t>Par</t>
  </si>
  <si>
    <t>Conjunto</t>
  </si>
  <si>
    <t>Custo mensal</t>
  </si>
  <si>
    <t>Custo mensal por funcionário</t>
  </si>
  <si>
    <t>Valor Anual</t>
  </si>
  <si>
    <t>Valor Total</t>
  </si>
  <si>
    <t>Qtd</t>
  </si>
  <si>
    <t>Unidade de Medida</t>
  </si>
  <si>
    <t>Custo anual</t>
  </si>
  <si>
    <t>Uniformes - EPI´s - Ferramentas - Equipamentos</t>
  </si>
  <si>
    <t>Locação de Veículos</t>
  </si>
  <si>
    <t>Valor Unitário</t>
  </si>
  <si>
    <t>SC002386/2025</t>
  </si>
  <si>
    <t>Vale Alimentação (Cláusula 5ª da CCT)</t>
  </si>
  <si>
    <t>Contribuição Assistencial Patronal (Cláusula 9ª da CCT)</t>
  </si>
  <si>
    <t>SINAENCO/SENGE-SC</t>
  </si>
  <si>
    <t xml:space="preserve">Profissional encarregado da manutenção </t>
  </si>
  <si>
    <t xml:space="preserve">Meio Oficial </t>
  </si>
  <si>
    <t>Serviços de Serventes, Auxiliares e outros</t>
  </si>
  <si>
    <t xml:space="preserve">Fardamento/macacão (calça e jaleco de brim ou sarja) </t>
  </si>
  <si>
    <t>Camiseta manga curta/longa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</si>
</sst>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R$&quot;\ * #,##0.00_-;\-&quot;R$&quot;\ * #,##0.00_-;_-&quot;R$&quot;\ * &quot;-&quot;??_-;_-@_-"/>
    <numFmt numFmtId="164" formatCode="&quot;R$&quot;\ #,##0.00;[Red]&quot;R$&quot;\ #,##0.00"/>
    <numFmt numFmtId="165" formatCode="* #,##0.00\ ;\-* #,##0.00\ ;* \-#\ ;@\ "/>
    <numFmt numFmtId="166" formatCode="0.00_ "/>
    <numFmt numFmtId="167" formatCode="0.000%"/>
    <numFmt numFmtId="168" formatCode="0.0000%"/>
    <numFmt numFmtId="169" formatCode="_-[$R$-416]\ * #,##0.00_-;\-[$R$-416]\ * #,##0.00_-;_-[$R$-416]\ * &quot;-&quot;??_-;_-@_-"/>
    <numFmt numFmtId="170" formatCode="_-&quot;R$&quot;\ * #,##0.0000_-;\-&quot;R$&quot;\ * #,##0.0000_-;_-&quot;R$&quot;\ * &quot;-&quot;????_-;_-@_-"/>
  </numFmts>
  <fonts count="25" x14ac:knownFonts="1">
    <font>
      <sz val="11"/>
      <color theme="1"/>
      <name val="Calibri"/>
      <family val="2"/>
      <scheme val="minor"/>
    </font>
    <font>
      <b/>
      <sz val="11"/>
      <color rgb="FF000000"/>
      <name val="Calibri"/>
      <family val="2"/>
      <charset val="1"/>
    </font>
    <font>
      <sz val="9"/>
      <color rgb="FF000000"/>
      <name val="Arial"/>
      <family val="2"/>
      <charset val="1"/>
    </font>
    <font>
      <b/>
      <sz val="8"/>
      <color rgb="FF000000"/>
      <name val="Calibri"/>
      <family val="2"/>
      <charset val="1"/>
    </font>
    <font>
      <sz val="8"/>
      <color rgb="FF000000"/>
      <name val="Arial"/>
      <family val="2"/>
      <charset val="1"/>
    </font>
    <font>
      <b/>
      <i/>
      <sz val="8"/>
      <color rgb="FFC00000"/>
      <name val="Arial"/>
      <family val="2"/>
    </font>
    <font>
      <b/>
      <i/>
      <sz val="8"/>
      <color rgb="FFFF0000"/>
      <name val="Arial"/>
      <family val="2"/>
    </font>
    <font>
      <b/>
      <sz val="11"/>
      <color theme="1"/>
      <name val="Calibri"/>
      <family val="2"/>
      <scheme val="minor"/>
    </font>
    <font>
      <b/>
      <sz val="8"/>
      <color rgb="FF000000"/>
      <name val="Arial"/>
      <family val="2"/>
      <charset val="1"/>
    </font>
    <font>
      <b/>
      <i/>
      <sz val="8"/>
      <color rgb="FF000000"/>
      <name val="Arial"/>
      <family val="2"/>
      <charset val="1"/>
    </font>
    <font>
      <b/>
      <sz val="9"/>
      <color rgb="FF000000"/>
      <name val="Arial"/>
      <family val="2"/>
      <charset val="1"/>
    </font>
    <font>
      <b/>
      <i/>
      <sz val="8"/>
      <color rgb="FF000000"/>
      <name val="Arial"/>
      <family val="2"/>
    </font>
    <font>
      <sz val="11"/>
      <color theme="1"/>
      <name val="Calibri"/>
      <family val="2"/>
      <scheme val="minor"/>
    </font>
    <font>
      <b/>
      <sz val="10"/>
      <color theme="1"/>
      <name val="Times New Roman"/>
      <family val="1"/>
    </font>
    <font>
      <sz val="10"/>
      <color theme="1"/>
      <name val="Times New Roman"/>
      <family val="1"/>
    </font>
    <font>
      <b/>
      <sz val="12"/>
      <color theme="1"/>
      <name val="Times New Roman"/>
      <family val="1"/>
    </font>
    <font>
      <sz val="12"/>
      <color theme="1"/>
      <name val="Times New Roman"/>
      <family val="1"/>
    </font>
    <font>
      <b/>
      <sz val="10"/>
      <color rgb="FF000000"/>
      <name val="Times New Roman"/>
      <family val="1"/>
    </font>
    <font>
      <sz val="10"/>
      <color rgb="FF000000"/>
      <name val="Times New Roman"/>
      <family val="1"/>
    </font>
    <font>
      <b/>
      <sz val="20"/>
      <color theme="1"/>
      <name val="Times New Roman"/>
      <family val="1"/>
    </font>
    <font>
      <b/>
      <sz val="9"/>
      <color theme="1"/>
      <name val="Times New Roman"/>
      <family val="1"/>
    </font>
    <font>
      <sz val="9"/>
      <color theme="1"/>
      <name val="Times New Roman"/>
      <family val="1"/>
    </font>
    <font>
      <sz val="9"/>
      <color rgb="FFFF0000"/>
      <name val="Times New Roman"/>
      <family val="1"/>
    </font>
    <font>
      <b/>
      <sz val="9"/>
      <color rgb="FFFF0000"/>
      <name val="Times New Roman"/>
      <family val="1"/>
    </font>
    <font>
      <sz val="9"/>
      <color rgb="FF000000"/>
      <name val="Times New Roman"/>
      <family val="1"/>
    </font>
  </fonts>
  <fills count="24">
    <fill>
      <patternFill patternType="none"/>
    </fill>
    <fill>
      <patternFill patternType="gray125"/>
    </fill>
    <fill>
      <patternFill patternType="solid">
        <fgColor theme="3" tint="0.59999389629810485"/>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bgColor indexed="64"/>
      </patternFill>
    </fill>
    <fill>
      <patternFill patternType="solid">
        <fgColor theme="8" tint="0.59999389629810485"/>
        <bgColor indexed="64"/>
      </patternFill>
    </fill>
    <fill>
      <patternFill patternType="solid">
        <fgColor rgb="FFFFCCFF"/>
        <bgColor indexed="64"/>
      </patternFill>
    </fill>
    <fill>
      <patternFill patternType="solid">
        <fgColor theme="6" tint="-0.249977111117893"/>
        <bgColor indexed="64"/>
      </patternFill>
    </fill>
    <fill>
      <patternFill patternType="solid">
        <fgColor theme="8" tint="0.39997558519241921"/>
        <bgColor indexed="64"/>
      </patternFill>
    </fill>
    <fill>
      <patternFill patternType="solid">
        <fgColor theme="0" tint="-0.249977111117893"/>
        <bgColor indexed="64"/>
      </patternFill>
    </fill>
    <fill>
      <patternFill patternType="solid">
        <fgColor rgb="FFC00000"/>
        <bgColor indexed="64"/>
      </patternFill>
    </fill>
    <fill>
      <patternFill patternType="solid">
        <fgColor rgb="FFD9D9D9"/>
        <bgColor rgb="FFDDDDDD"/>
      </patternFill>
    </fill>
    <fill>
      <patternFill patternType="solid">
        <fgColor theme="0"/>
        <bgColor rgb="FFFFFFCC"/>
      </patternFill>
    </fill>
    <fill>
      <patternFill patternType="solid">
        <fgColor theme="0"/>
        <bgColor rgb="FFDDDDDD"/>
      </patternFill>
    </fill>
    <fill>
      <patternFill patternType="solid">
        <fgColor rgb="FFFFFFFF"/>
        <bgColor rgb="FFFFFFCC"/>
      </patternFill>
    </fill>
    <fill>
      <patternFill patternType="solid">
        <fgColor theme="0"/>
        <bgColor rgb="FFFFFF00"/>
      </patternFill>
    </fill>
    <fill>
      <patternFill patternType="solid">
        <fgColor rgb="FFDDDDDD"/>
        <bgColor rgb="FFD9D9D9"/>
      </patternFill>
    </fill>
    <fill>
      <patternFill patternType="solid">
        <fgColor rgb="FFF8CAAC"/>
        <bgColor indexed="64"/>
      </patternFill>
    </fill>
    <fill>
      <patternFill patternType="solid">
        <fgColor theme="0" tint="-0.14999847407452621"/>
        <bgColor rgb="FFDDDDDD"/>
      </patternFill>
    </fill>
  </fills>
  <borders count="54">
    <border>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medium">
        <color indexed="64"/>
      </left>
      <right style="thick">
        <color indexed="64"/>
      </right>
      <top style="medium">
        <color indexed="64"/>
      </top>
      <bottom style="thick">
        <color indexed="64"/>
      </bottom>
      <diagonal/>
    </border>
    <border>
      <left style="thick">
        <color indexed="64"/>
      </left>
      <right style="thick">
        <color indexed="64"/>
      </right>
      <top style="medium">
        <color indexed="64"/>
      </top>
      <bottom style="thick">
        <color indexed="64"/>
      </bottom>
      <diagonal/>
    </border>
    <border>
      <left style="thick">
        <color indexed="64"/>
      </left>
      <right style="medium">
        <color indexed="64"/>
      </right>
      <top style="medium">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style="medium">
        <color indexed="64"/>
      </right>
      <top style="thick">
        <color indexed="64"/>
      </top>
      <bottom style="medium">
        <color indexed="64"/>
      </bottom>
      <diagonal/>
    </border>
    <border>
      <left style="thick">
        <color indexed="64"/>
      </left>
      <right style="thick">
        <color indexed="64"/>
      </right>
      <top/>
      <bottom style="medium">
        <color indexed="64"/>
      </bottom>
      <diagonal/>
    </border>
    <border>
      <left style="thick">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medium">
        <color auto="1"/>
      </right>
      <top style="medium">
        <color auto="1"/>
      </top>
      <bottom style="medium">
        <color auto="1"/>
      </bottom>
      <diagonal/>
    </border>
    <border>
      <left style="hair">
        <color auto="1"/>
      </left>
      <right style="hair">
        <color auto="1"/>
      </right>
      <top style="hair">
        <color auto="1"/>
      </top>
      <bottom/>
      <diagonal/>
    </border>
    <border>
      <left/>
      <right/>
      <top style="thin">
        <color indexed="64"/>
      </top>
      <bottom style="thin">
        <color indexed="64"/>
      </bottom>
      <diagonal/>
    </border>
    <border>
      <left style="hair">
        <color auto="1"/>
      </left>
      <right/>
      <top style="hair">
        <color auto="1"/>
      </top>
      <bottom style="thin">
        <color indexed="64"/>
      </bottom>
      <diagonal/>
    </border>
    <border>
      <left/>
      <right/>
      <top style="hair">
        <color auto="1"/>
      </top>
      <bottom style="thin">
        <color indexed="64"/>
      </bottom>
      <diagonal/>
    </border>
    <border>
      <left/>
      <right style="hair">
        <color auto="1"/>
      </right>
      <top style="hair">
        <color auto="1"/>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hair">
        <color auto="1"/>
      </left>
      <right/>
      <top style="thin">
        <color indexed="64"/>
      </top>
      <bottom style="thin">
        <color indexed="64"/>
      </bottom>
      <diagonal/>
    </border>
    <border>
      <left/>
      <right style="hair">
        <color auto="1"/>
      </right>
      <top style="thin">
        <color indexed="64"/>
      </top>
      <bottom style="thin">
        <color indexed="64"/>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bottom style="medium">
        <color auto="1"/>
      </bottom>
      <diagonal/>
    </border>
    <border>
      <left style="medium">
        <color auto="1"/>
      </left>
      <right style="medium">
        <color auto="1"/>
      </right>
      <top/>
      <bottom style="medium">
        <color auto="1"/>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right/>
      <top/>
      <bottom style="hair">
        <color auto="1"/>
      </bottom>
      <diagonal/>
    </border>
    <border>
      <left style="hair">
        <color auto="1"/>
      </left>
      <right/>
      <top/>
      <bottom/>
      <diagonal/>
    </border>
    <border>
      <left/>
      <right style="hair">
        <color auto="1"/>
      </right>
      <top/>
      <bottom/>
      <diagonal/>
    </border>
    <border>
      <left style="hair">
        <color auto="1"/>
      </left>
      <right/>
      <top/>
      <bottom style="thin">
        <color auto="1"/>
      </bottom>
      <diagonal/>
    </border>
    <border>
      <left/>
      <right style="medium">
        <color indexed="64"/>
      </right>
      <top style="medium">
        <color indexed="64"/>
      </top>
      <bottom/>
      <diagonal/>
    </border>
    <border>
      <left/>
      <right style="thin">
        <color indexed="64"/>
      </right>
      <top/>
      <bottom/>
      <diagonal/>
    </border>
  </borders>
  <cellStyleXfs count="3">
    <xf numFmtId="0" fontId="0" fillId="0" borderId="0"/>
    <xf numFmtId="44" fontId="12" fillId="0" borderId="0" applyFont="0" applyFill="0" applyBorder="0" applyAlignment="0" applyProtection="0"/>
    <xf numFmtId="9" fontId="12" fillId="0" borderId="0" applyFont="0" applyFill="0" applyBorder="0" applyAlignment="0" applyProtection="0"/>
  </cellStyleXfs>
  <cellXfs count="253">
    <xf numFmtId="0" fontId="0" fillId="0" borderId="0" xfId="0"/>
    <xf numFmtId="0" fontId="2" fillId="0" borderId="1" xfId="0" applyFont="1" applyBorder="1" applyAlignment="1">
      <alignment horizontal="center"/>
    </xf>
    <xf numFmtId="0" fontId="3" fillId="0" borderId="1" xfId="0" applyFont="1" applyBorder="1"/>
    <xf numFmtId="0" fontId="4" fillId="0" borderId="1" xfId="0" applyFont="1" applyBorder="1" applyAlignment="1">
      <alignment horizontal="center"/>
    </xf>
    <xf numFmtId="3" fontId="4" fillId="0" borderId="1" xfId="0" applyNumberFormat="1" applyFont="1" applyBorder="1" applyAlignment="1">
      <alignment horizontal="center"/>
    </xf>
    <xf numFmtId="0" fontId="0" fillId="2" borderId="1" xfId="0" applyFill="1" applyBorder="1" applyAlignment="1">
      <alignment horizontal="center"/>
    </xf>
    <xf numFmtId="0" fontId="0" fillId="7" borderId="1" xfId="0" applyFill="1" applyBorder="1" applyAlignment="1">
      <alignment horizontal="center"/>
    </xf>
    <xf numFmtId="0" fontId="1" fillId="7" borderId="1" xfId="0" applyFont="1" applyFill="1" applyBorder="1" applyAlignment="1">
      <alignment horizontal="center"/>
    </xf>
    <xf numFmtId="0" fontId="0" fillId="3" borderId="1" xfId="0" applyFill="1" applyBorder="1" applyAlignment="1">
      <alignment horizontal="center"/>
    </xf>
    <xf numFmtId="0" fontId="0" fillId="4" borderId="1" xfId="0" applyFill="1" applyBorder="1" applyAlignment="1">
      <alignment horizontal="center"/>
    </xf>
    <xf numFmtId="0" fontId="0" fillId="6" borderId="1" xfId="0" applyFill="1" applyBorder="1" applyAlignment="1">
      <alignment horizontal="center"/>
    </xf>
    <xf numFmtId="0" fontId="0" fillId="8" borderId="1" xfId="0" applyFill="1" applyBorder="1" applyAlignment="1">
      <alignment horizontal="center"/>
    </xf>
    <xf numFmtId="0" fontId="0" fillId="10" borderId="1" xfId="0" applyFill="1" applyBorder="1" applyAlignment="1">
      <alignment horizontal="center"/>
    </xf>
    <xf numFmtId="0" fontId="0" fillId="11" borderId="1" xfId="0" applyFill="1" applyBorder="1" applyAlignment="1">
      <alignment horizontal="center"/>
    </xf>
    <xf numFmtId="164" fontId="4" fillId="0" borderId="1" xfId="0" applyNumberFormat="1" applyFont="1" applyBorder="1" applyAlignment="1">
      <alignment horizontal="center"/>
    </xf>
    <xf numFmtId="164" fontId="4" fillId="6" borderId="1" xfId="0" applyNumberFormat="1" applyFont="1" applyFill="1" applyBorder="1" applyAlignment="1">
      <alignment horizontal="center"/>
    </xf>
    <xf numFmtId="164" fontId="4" fillId="9" borderId="1" xfId="0" applyNumberFormat="1" applyFont="1" applyFill="1" applyBorder="1" applyAlignment="1">
      <alignment horizontal="center"/>
    </xf>
    <xf numFmtId="164" fontId="4" fillId="10" borderId="1" xfId="0" applyNumberFormat="1" applyFont="1" applyFill="1" applyBorder="1" applyAlignment="1">
      <alignment horizontal="center"/>
    </xf>
    <xf numFmtId="164" fontId="4" fillId="2" borderId="1" xfId="0" applyNumberFormat="1" applyFont="1" applyFill="1" applyBorder="1" applyAlignment="1">
      <alignment horizontal="center"/>
    </xf>
    <xf numFmtId="164" fontId="4" fillId="4" borderId="1" xfId="0" applyNumberFormat="1" applyFont="1" applyFill="1" applyBorder="1" applyAlignment="1">
      <alignment horizontal="center"/>
    </xf>
    <xf numFmtId="164" fontId="4" fillId="11" borderId="1" xfId="0" applyNumberFormat="1" applyFont="1" applyFill="1" applyBorder="1" applyAlignment="1">
      <alignment horizontal="center"/>
    </xf>
    <xf numFmtId="164" fontId="4" fillId="3" borderId="1" xfId="0" applyNumberFormat="1" applyFont="1" applyFill="1" applyBorder="1" applyAlignment="1">
      <alignment horizontal="center"/>
    </xf>
    <xf numFmtId="0" fontId="0" fillId="12" borderId="1" xfId="0" applyFill="1" applyBorder="1" applyAlignment="1">
      <alignment horizontal="center"/>
    </xf>
    <xf numFmtId="164" fontId="4" fillId="12" borderId="1" xfId="0" applyNumberFormat="1" applyFont="1" applyFill="1" applyBorder="1" applyAlignment="1">
      <alignment horizontal="center"/>
    </xf>
    <xf numFmtId="0" fontId="0" fillId="5" borderId="1" xfId="0" applyFill="1" applyBorder="1" applyAlignment="1">
      <alignment horizontal="center"/>
    </xf>
    <xf numFmtId="164" fontId="6" fillId="9" borderId="1" xfId="0" applyNumberFormat="1" applyFont="1" applyFill="1" applyBorder="1" applyAlignment="1">
      <alignment horizontal="center"/>
    </xf>
    <xf numFmtId="164" fontId="6" fillId="0" borderId="1" xfId="0" applyNumberFormat="1" applyFont="1" applyBorder="1" applyAlignment="1">
      <alignment horizontal="center"/>
    </xf>
    <xf numFmtId="0" fontId="0" fillId="13" borderId="1" xfId="0" applyFill="1" applyBorder="1" applyAlignment="1">
      <alignment horizontal="center"/>
    </xf>
    <xf numFmtId="164" fontId="4" fillId="13" borderId="1" xfId="0" applyNumberFormat="1" applyFont="1" applyFill="1" applyBorder="1" applyAlignment="1">
      <alignment horizontal="center"/>
    </xf>
    <xf numFmtId="0" fontId="2" fillId="0" borderId="0" xfId="0" applyFont="1" applyAlignment="1">
      <alignment horizontal="center"/>
    </xf>
    <xf numFmtId="0" fontId="3" fillId="0" borderId="0" xfId="0" applyFont="1"/>
    <xf numFmtId="0" fontId="4" fillId="0" borderId="0" xfId="0" applyFont="1" applyAlignment="1">
      <alignment horizontal="center"/>
    </xf>
    <xf numFmtId="164" fontId="4" fillId="9" borderId="0" xfId="0" applyNumberFormat="1" applyFont="1" applyFill="1" applyAlignment="1">
      <alignment horizontal="center"/>
    </xf>
    <xf numFmtId="164" fontId="4" fillId="0" borderId="0" xfId="0" applyNumberFormat="1" applyFont="1" applyAlignment="1">
      <alignment horizontal="center"/>
    </xf>
    <xf numFmtId="0" fontId="7" fillId="15" borderId="4" xfId="0" applyFont="1" applyFill="1" applyBorder="1" applyAlignment="1">
      <alignment horizontal="center"/>
    </xf>
    <xf numFmtId="0" fontId="7" fillId="14" borderId="4" xfId="0" applyFont="1" applyFill="1" applyBorder="1" applyAlignment="1">
      <alignment horizontal="center"/>
    </xf>
    <xf numFmtId="0" fontId="9" fillId="14" borderId="12" xfId="0" applyFont="1" applyFill="1" applyBorder="1" applyAlignment="1">
      <alignment horizontal="center"/>
    </xf>
    <xf numFmtId="164" fontId="5" fillId="14" borderId="1" xfId="0" applyNumberFormat="1" applyFont="1" applyFill="1" applyBorder="1" applyAlignment="1">
      <alignment horizontal="center"/>
    </xf>
    <xf numFmtId="164" fontId="5" fillId="14" borderId="7" xfId="0" applyNumberFormat="1" applyFont="1" applyFill="1" applyBorder="1" applyAlignment="1">
      <alignment horizontal="center"/>
    </xf>
    <xf numFmtId="164" fontId="5" fillId="14" borderId="9" xfId="0" applyNumberFormat="1" applyFont="1" applyFill="1" applyBorder="1" applyAlignment="1">
      <alignment horizontal="center"/>
    </xf>
    <xf numFmtId="164" fontId="5" fillId="14" borderId="10" xfId="0" applyNumberFormat="1" applyFont="1" applyFill="1" applyBorder="1" applyAlignment="1">
      <alignment horizontal="center"/>
    </xf>
    <xf numFmtId="0" fontId="1" fillId="14" borderId="1" xfId="0" applyFont="1" applyFill="1" applyBorder="1" applyAlignment="1">
      <alignment horizontal="center"/>
    </xf>
    <xf numFmtId="0" fontId="7" fillId="14" borderId="1" xfId="0" applyFont="1" applyFill="1" applyBorder="1" applyAlignment="1">
      <alignment horizontal="center"/>
    </xf>
    <xf numFmtId="0" fontId="7" fillId="15" borderId="1" xfId="0" applyFont="1" applyFill="1" applyBorder="1" applyAlignment="1">
      <alignment horizontal="center"/>
    </xf>
    <xf numFmtId="0" fontId="7" fillId="14" borderId="2" xfId="0" applyFont="1" applyFill="1" applyBorder="1" applyAlignment="1">
      <alignment horizontal="center"/>
    </xf>
    <xf numFmtId="0" fontId="7" fillId="14" borderId="3" xfId="0" applyFont="1" applyFill="1" applyBorder="1" applyAlignment="1">
      <alignment horizontal="center"/>
    </xf>
    <xf numFmtId="0" fontId="7" fillId="15" borderId="5" xfId="0" applyFont="1" applyFill="1" applyBorder="1" applyAlignment="1">
      <alignment horizontal="center"/>
    </xf>
    <xf numFmtId="0" fontId="7" fillId="0" borderId="0" xfId="0" applyFont="1" applyAlignment="1">
      <alignment horizontal="center"/>
    </xf>
    <xf numFmtId="0" fontId="10" fillId="0" borderId="1" xfId="0" applyFont="1" applyBorder="1" applyAlignment="1">
      <alignment horizontal="center"/>
    </xf>
    <xf numFmtId="0" fontId="8" fillId="14" borderId="1" xfId="0" applyFont="1" applyFill="1" applyBorder="1" applyAlignment="1">
      <alignment horizontal="center"/>
    </xf>
    <xf numFmtId="0" fontId="8" fillId="0" borderId="2" xfId="0" applyFont="1" applyBorder="1" applyAlignment="1">
      <alignment horizontal="center"/>
    </xf>
    <xf numFmtId="0" fontId="7" fillId="0" borderId="0" xfId="0" applyFont="1"/>
    <xf numFmtId="3" fontId="8" fillId="0" borderId="2" xfId="0" applyNumberFormat="1" applyFont="1" applyBorder="1" applyAlignment="1">
      <alignment horizontal="center"/>
    </xf>
    <xf numFmtId="0" fontId="7" fillId="0" borderId="0" xfId="0" applyFont="1" applyAlignment="1">
      <alignment horizontal="left"/>
    </xf>
    <xf numFmtId="4" fontId="7" fillId="0" borderId="0" xfId="0" applyNumberFormat="1" applyFont="1"/>
    <xf numFmtId="164" fontId="11" fillId="9" borderId="6" xfId="0" applyNumberFormat="1" applyFont="1" applyFill="1" applyBorder="1" applyAlignment="1">
      <alignment horizontal="center"/>
    </xf>
    <xf numFmtId="164" fontId="11" fillId="9" borderId="1" xfId="0" applyNumberFormat="1" applyFont="1" applyFill="1" applyBorder="1" applyAlignment="1">
      <alignment horizontal="center"/>
    </xf>
    <xf numFmtId="164" fontId="11" fillId="9" borderId="8" xfId="0" applyNumberFormat="1" applyFont="1" applyFill="1" applyBorder="1" applyAlignment="1">
      <alignment horizontal="center"/>
    </xf>
    <xf numFmtId="164" fontId="11" fillId="9" borderId="9" xfId="0" applyNumberFormat="1" applyFont="1" applyFill="1" applyBorder="1" applyAlignment="1">
      <alignment horizontal="center"/>
    </xf>
    <xf numFmtId="0" fontId="3" fillId="0" borderId="1" xfId="0" applyFont="1" applyBorder="1" applyAlignment="1">
      <alignment horizontal="left"/>
    </xf>
    <xf numFmtId="0" fontId="3" fillId="0" borderId="11" xfId="0" applyFont="1" applyBorder="1" applyAlignment="1">
      <alignment horizontal="left"/>
    </xf>
    <xf numFmtId="0" fontId="1" fillId="14" borderId="1" xfId="0" applyFont="1" applyFill="1" applyBorder="1" applyAlignment="1">
      <alignment horizontal="left"/>
    </xf>
    <xf numFmtId="0" fontId="14" fillId="0" borderId="0" xfId="0" applyFont="1" applyAlignment="1">
      <alignment horizontal="center" vertical="center"/>
    </xf>
    <xf numFmtId="0" fontId="14" fillId="9" borderId="16" xfId="0" applyFont="1" applyFill="1" applyBorder="1" applyAlignment="1">
      <alignment horizontal="center" vertical="center"/>
    </xf>
    <xf numFmtId="0" fontId="16" fillId="0" borderId="16" xfId="0" applyFont="1" applyBorder="1" applyAlignment="1">
      <alignment horizontal="center" vertical="center"/>
    </xf>
    <xf numFmtId="44" fontId="16" fillId="0" borderId="16" xfId="1" applyFont="1" applyBorder="1" applyAlignment="1">
      <alignment horizontal="center" vertical="center"/>
    </xf>
    <xf numFmtId="0" fontId="18" fillId="9" borderId="16" xfId="0" applyFont="1" applyFill="1" applyBorder="1" applyAlignment="1">
      <alignment horizontal="center" vertical="center" wrapText="1"/>
    </xf>
    <xf numFmtId="44" fontId="18" fillId="9" borderId="16" xfId="1" applyFont="1" applyFill="1" applyBorder="1" applyAlignment="1">
      <alignment horizontal="center" vertical="center" wrapText="1"/>
    </xf>
    <xf numFmtId="44" fontId="14" fillId="9" borderId="16" xfId="1" applyFont="1" applyFill="1" applyBorder="1" applyAlignment="1">
      <alignment horizontal="center" vertical="center"/>
    </xf>
    <xf numFmtId="0" fontId="16" fillId="0" borderId="0" xfId="0" applyFont="1" applyAlignment="1">
      <alignment horizontal="center"/>
    </xf>
    <xf numFmtId="0" fontId="16" fillId="0" borderId="0" xfId="0" applyFont="1"/>
    <xf numFmtId="0" fontId="19" fillId="0" borderId="0" xfId="0" applyFont="1"/>
    <xf numFmtId="44" fontId="16" fillId="0" borderId="43" xfId="1" applyFont="1" applyBorder="1" applyAlignment="1">
      <alignment horizontal="center" vertical="center"/>
    </xf>
    <xf numFmtId="44" fontId="16" fillId="0" borderId="0" xfId="0" applyNumberFormat="1" applyFont="1"/>
    <xf numFmtId="0" fontId="15" fillId="0" borderId="40" xfId="0" applyFont="1" applyBorder="1" applyAlignment="1">
      <alignment horizontal="center" vertical="center"/>
    </xf>
    <xf numFmtId="0" fontId="15" fillId="0" borderId="41" xfId="0" applyFont="1" applyBorder="1" applyAlignment="1">
      <alignment horizontal="center" vertical="center"/>
    </xf>
    <xf numFmtId="44" fontId="15" fillId="0" borderId="44" xfId="0" applyNumberFormat="1" applyFont="1" applyBorder="1" applyAlignment="1">
      <alignment vertical="center"/>
    </xf>
    <xf numFmtId="0" fontId="13" fillId="9" borderId="0" xfId="0" applyFont="1" applyFill="1" applyAlignment="1">
      <alignment horizontal="center" vertical="center"/>
    </xf>
    <xf numFmtId="0" fontId="14" fillId="9" borderId="0" xfId="0" applyFont="1" applyFill="1" applyAlignment="1">
      <alignment horizontal="center" vertical="center"/>
    </xf>
    <xf numFmtId="0" fontId="14" fillId="0" borderId="16" xfId="0" applyFont="1" applyBorder="1" applyAlignment="1">
      <alignment horizontal="center" vertical="center"/>
    </xf>
    <xf numFmtId="44" fontId="13" fillId="0" borderId="16" xfId="0" applyNumberFormat="1" applyFont="1" applyBorder="1" applyAlignment="1">
      <alignment horizontal="center" vertical="center"/>
    </xf>
    <xf numFmtId="0" fontId="13" fillId="0" borderId="16" xfId="0" applyFont="1" applyBorder="1" applyAlignment="1">
      <alignment horizontal="center" vertical="center"/>
    </xf>
    <xf numFmtId="0" fontId="13" fillId="0" borderId="0" xfId="0" applyFont="1" applyAlignment="1">
      <alignment horizontal="center" vertical="center"/>
    </xf>
    <xf numFmtId="44" fontId="14" fillId="0" borderId="0" xfId="0" applyNumberFormat="1" applyFont="1" applyAlignment="1">
      <alignment horizontal="center" vertical="center"/>
    </xf>
    <xf numFmtId="0" fontId="14" fillId="0" borderId="0" xfId="0" applyFont="1" applyAlignment="1">
      <alignment horizontal="left" vertical="center"/>
    </xf>
    <xf numFmtId="44" fontId="15" fillId="0" borderId="47" xfId="0" applyNumberFormat="1" applyFont="1" applyBorder="1" applyAlignment="1">
      <alignment horizontal="center" vertical="center"/>
    </xf>
    <xf numFmtId="0" fontId="13" fillId="9" borderId="16" xfId="0" applyFont="1" applyFill="1" applyBorder="1" applyAlignment="1">
      <alignment horizontal="center" vertical="center"/>
    </xf>
    <xf numFmtId="0" fontId="15" fillId="0" borderId="21" xfId="0" applyFont="1" applyBorder="1" applyAlignment="1">
      <alignment horizontal="center" vertical="center"/>
    </xf>
    <xf numFmtId="0" fontId="21" fillId="17" borderId="29" xfId="0" applyFont="1" applyFill="1" applyBorder="1" applyAlignment="1">
      <alignment horizontal="center" vertical="center"/>
    </xf>
    <xf numFmtId="0" fontId="20" fillId="9" borderId="0" xfId="0" applyFont="1" applyFill="1" applyAlignment="1">
      <alignment horizontal="center" vertical="center"/>
    </xf>
    <xf numFmtId="0" fontId="21" fillId="9" borderId="0" xfId="0" applyFont="1" applyFill="1" applyAlignment="1">
      <alignment horizontal="center" vertical="center"/>
    </xf>
    <xf numFmtId="0" fontId="21" fillId="9" borderId="30" xfId="0" applyFont="1" applyFill="1" applyBorder="1" applyAlignment="1">
      <alignment horizontal="center" vertical="center" wrapText="1"/>
    </xf>
    <xf numFmtId="14" fontId="21" fillId="17" borderId="30" xfId="0" applyNumberFormat="1" applyFont="1" applyFill="1" applyBorder="1" applyAlignment="1">
      <alignment horizontal="center" vertical="center"/>
    </xf>
    <xf numFmtId="0" fontId="21" fillId="0" borderId="16" xfId="0" applyFont="1" applyBorder="1" applyAlignment="1">
      <alignment horizontal="center" vertical="center" wrapText="1"/>
    </xf>
    <xf numFmtId="0" fontId="21" fillId="0" borderId="16" xfId="0" applyFont="1" applyBorder="1" applyAlignment="1">
      <alignment horizontal="center" vertical="center"/>
    </xf>
    <xf numFmtId="0" fontId="21" fillId="19" borderId="16" xfId="0" applyFont="1" applyFill="1" applyBorder="1" applyAlignment="1">
      <alignment horizontal="center" vertical="center" wrapText="1"/>
    </xf>
    <xf numFmtId="14" fontId="21" fillId="0" borderId="16" xfId="0" applyNumberFormat="1" applyFont="1" applyBorder="1" applyAlignment="1">
      <alignment horizontal="center" vertical="center"/>
    </xf>
    <xf numFmtId="169" fontId="21" fillId="19" borderId="16" xfId="0" applyNumberFormat="1" applyFont="1" applyFill="1" applyBorder="1" applyAlignment="1">
      <alignment horizontal="center" vertical="center" wrapText="1"/>
    </xf>
    <xf numFmtId="0" fontId="21" fillId="0" borderId="0" xfId="0" applyFont="1" applyAlignment="1">
      <alignment horizontal="center" vertical="center"/>
    </xf>
    <xf numFmtId="0" fontId="20" fillId="0" borderId="16" xfId="0" applyFont="1" applyBorder="1" applyAlignment="1">
      <alignment horizontal="center" vertical="center" wrapText="1"/>
    </xf>
    <xf numFmtId="44" fontId="21" fillId="0" borderId="16" xfId="0" applyNumberFormat="1" applyFont="1" applyBorder="1" applyAlignment="1">
      <alignment horizontal="center" vertical="center" wrapText="1"/>
    </xf>
    <xf numFmtId="44" fontId="20" fillId="0" borderId="16" xfId="0" applyNumberFormat="1" applyFont="1" applyBorder="1" applyAlignment="1">
      <alignment horizontal="center" vertical="center" wrapText="1"/>
    </xf>
    <xf numFmtId="10" fontId="21" fillId="0" borderId="16" xfId="0" applyNumberFormat="1" applyFont="1" applyBorder="1" applyAlignment="1">
      <alignment horizontal="center" vertical="center"/>
    </xf>
    <xf numFmtId="44" fontId="21" fillId="0" borderId="16" xfId="0" applyNumberFormat="1" applyFont="1" applyBorder="1" applyAlignment="1">
      <alignment horizontal="center" vertical="center"/>
    </xf>
    <xf numFmtId="10" fontId="20" fillId="0" borderId="16" xfId="0" applyNumberFormat="1" applyFont="1" applyBorder="1" applyAlignment="1">
      <alignment horizontal="center" vertical="center"/>
    </xf>
    <xf numFmtId="44" fontId="20" fillId="0" borderId="16" xfId="0" applyNumberFormat="1" applyFont="1" applyBorder="1" applyAlignment="1">
      <alignment horizontal="center" vertical="center"/>
    </xf>
    <xf numFmtId="0" fontId="20" fillId="0" borderId="16" xfId="0" applyFont="1" applyBorder="1" applyAlignment="1">
      <alignment horizontal="center" vertical="center"/>
    </xf>
    <xf numFmtId="10" fontId="21" fillId="0" borderId="16" xfId="0" applyNumberFormat="1" applyFont="1" applyBorder="1" applyAlignment="1">
      <alignment horizontal="center" vertical="center" wrapText="1"/>
    </xf>
    <xf numFmtId="44" fontId="20" fillId="0" borderId="30" xfId="0" applyNumberFormat="1" applyFont="1" applyBorder="1" applyAlignment="1">
      <alignment horizontal="center" vertical="center"/>
    </xf>
    <xf numFmtId="0" fontId="21" fillId="0" borderId="0" xfId="0" applyFont="1" applyAlignment="1">
      <alignment horizontal="center" vertical="center" wrapText="1"/>
    </xf>
    <xf numFmtId="2" fontId="20" fillId="0" borderId="16" xfId="0" applyNumberFormat="1" applyFont="1" applyBorder="1" applyAlignment="1">
      <alignment horizontal="center" vertical="center" wrapText="1"/>
    </xf>
    <xf numFmtId="2" fontId="21" fillId="0" borderId="16" xfId="0" applyNumberFormat="1" applyFont="1" applyBorder="1" applyAlignment="1">
      <alignment horizontal="center" vertical="center" wrapText="1"/>
    </xf>
    <xf numFmtId="2" fontId="21" fillId="20" borderId="16" xfId="0" applyNumberFormat="1" applyFont="1" applyFill="1" applyBorder="1" applyAlignment="1">
      <alignment horizontal="center" vertical="center" wrapText="1"/>
    </xf>
    <xf numFmtId="10" fontId="22" fillId="22" borderId="16" xfId="0" applyNumberFormat="1" applyFont="1" applyFill="1" applyBorder="1" applyAlignment="1">
      <alignment horizontal="center" vertical="center" wrapText="1"/>
    </xf>
    <xf numFmtId="166" fontId="21" fillId="0" borderId="16" xfId="0" applyNumberFormat="1" applyFont="1" applyBorder="1" applyAlignment="1">
      <alignment horizontal="center" vertical="center" wrapText="1"/>
    </xf>
    <xf numFmtId="0" fontId="21" fillId="9" borderId="16" xfId="0" applyFont="1" applyFill="1" applyBorder="1" applyAlignment="1">
      <alignment horizontal="center" vertical="center" wrapText="1"/>
    </xf>
    <xf numFmtId="166" fontId="21" fillId="9" borderId="16" xfId="0" applyNumberFormat="1" applyFont="1" applyFill="1" applyBorder="1" applyAlignment="1">
      <alignment horizontal="center" vertical="center" wrapText="1"/>
    </xf>
    <xf numFmtId="44" fontId="21" fillId="9" borderId="16" xfId="0" applyNumberFormat="1" applyFont="1" applyFill="1" applyBorder="1" applyAlignment="1">
      <alignment horizontal="center" vertical="center"/>
    </xf>
    <xf numFmtId="10" fontId="21" fillId="20" borderId="16" xfId="2" applyNumberFormat="1" applyFont="1" applyFill="1" applyBorder="1" applyAlignment="1" applyProtection="1">
      <alignment horizontal="center" vertical="center" wrapText="1"/>
    </xf>
    <xf numFmtId="44" fontId="21" fillId="20" borderId="16" xfId="0" applyNumberFormat="1" applyFont="1" applyFill="1" applyBorder="1" applyAlignment="1">
      <alignment horizontal="center" vertical="center" wrapText="1"/>
    </xf>
    <xf numFmtId="0" fontId="20" fillId="0" borderId="0" xfId="0" applyFont="1" applyAlignment="1">
      <alignment horizontal="center" vertical="center" wrapText="1"/>
    </xf>
    <xf numFmtId="4" fontId="20" fillId="0" borderId="0" xfId="0" applyNumberFormat="1" applyFont="1" applyAlignment="1">
      <alignment horizontal="center" vertical="center" wrapText="1"/>
    </xf>
    <xf numFmtId="167" fontId="21" fillId="17" borderId="16" xfId="0" applyNumberFormat="1" applyFont="1" applyFill="1" applyBorder="1" applyAlignment="1">
      <alignment horizontal="center" vertical="center"/>
    </xf>
    <xf numFmtId="44" fontId="21" fillId="19" borderId="16" xfId="1" applyFont="1" applyFill="1" applyBorder="1" applyAlignment="1" applyProtection="1">
      <alignment horizontal="center" vertical="center"/>
    </xf>
    <xf numFmtId="168" fontId="21" fillId="17" borderId="16" xfId="0" applyNumberFormat="1" applyFont="1" applyFill="1" applyBorder="1" applyAlignment="1">
      <alignment horizontal="center" vertical="center"/>
    </xf>
    <xf numFmtId="170" fontId="21" fillId="19" borderId="16" xfId="1" applyNumberFormat="1" applyFont="1" applyFill="1" applyBorder="1" applyAlignment="1" applyProtection="1">
      <alignment horizontal="center" vertical="center"/>
    </xf>
    <xf numFmtId="0" fontId="21" fillId="9" borderId="16" xfId="0" applyFont="1" applyFill="1" applyBorder="1" applyAlignment="1">
      <alignment horizontal="center" vertical="center"/>
    </xf>
    <xf numFmtId="167" fontId="21" fillId="20" borderId="16" xfId="0" applyNumberFormat="1" applyFont="1" applyFill="1" applyBorder="1" applyAlignment="1">
      <alignment horizontal="center" vertical="center"/>
    </xf>
    <xf numFmtId="44" fontId="21" fillId="17" borderId="16" xfId="1" applyFont="1" applyFill="1" applyBorder="1" applyAlignment="1" applyProtection="1">
      <alignment horizontal="center" vertical="center"/>
    </xf>
    <xf numFmtId="167" fontId="21" fillId="9" borderId="16" xfId="0" applyNumberFormat="1" applyFont="1" applyFill="1" applyBorder="1" applyAlignment="1" applyProtection="1">
      <alignment horizontal="center" vertical="center"/>
      <protection locked="0"/>
    </xf>
    <xf numFmtId="10" fontId="21" fillId="20" borderId="16" xfId="0" applyNumberFormat="1" applyFont="1" applyFill="1" applyBorder="1" applyAlignment="1">
      <alignment horizontal="center" vertical="center" wrapText="1"/>
    </xf>
    <xf numFmtId="44" fontId="21" fillId="19" borderId="16" xfId="1" applyFont="1" applyFill="1" applyBorder="1" applyAlignment="1" applyProtection="1">
      <alignment horizontal="center" vertical="center" wrapText="1"/>
    </xf>
    <xf numFmtId="0" fontId="20" fillId="0" borderId="0" xfId="0" applyFont="1" applyAlignment="1">
      <alignment horizontal="center" vertical="center"/>
    </xf>
    <xf numFmtId="4" fontId="20" fillId="0" borderId="0" xfId="0" applyNumberFormat="1" applyFont="1" applyAlignment="1">
      <alignment horizontal="center" vertical="center"/>
    </xf>
    <xf numFmtId="44" fontId="20" fillId="9" borderId="16" xfId="0" applyNumberFormat="1" applyFont="1" applyFill="1" applyBorder="1" applyAlignment="1">
      <alignment horizontal="center" vertical="center"/>
    </xf>
    <xf numFmtId="44" fontId="23" fillId="0" borderId="16" xfId="0" applyNumberFormat="1" applyFont="1" applyBorder="1" applyAlignment="1">
      <alignment horizontal="center" vertical="center"/>
    </xf>
    <xf numFmtId="167" fontId="21" fillId="20" borderId="16" xfId="0" applyNumberFormat="1" applyFont="1" applyFill="1" applyBorder="1" applyAlignment="1">
      <alignment horizontal="center" vertical="center" wrapText="1"/>
    </xf>
    <xf numFmtId="0" fontId="20" fillId="0" borderId="18" xfId="0" applyFont="1" applyBorder="1" applyAlignment="1">
      <alignment horizontal="center" vertical="center" wrapText="1"/>
    </xf>
    <xf numFmtId="0" fontId="20" fillId="0" borderId="17"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17" xfId="0" applyFont="1" applyBorder="1" applyAlignment="1">
      <alignment horizontal="center" vertical="center" wrapText="1"/>
    </xf>
    <xf numFmtId="44" fontId="21" fillId="20" borderId="16" xfId="0" applyNumberFormat="1" applyFont="1" applyFill="1" applyBorder="1" applyAlignment="1">
      <alignment horizontal="center" vertical="center"/>
    </xf>
    <xf numFmtId="0" fontId="20" fillId="0" borderId="18" xfId="0" applyFont="1" applyBorder="1" applyAlignment="1">
      <alignment horizontal="center" vertical="center"/>
    </xf>
    <xf numFmtId="0" fontId="20" fillId="0" borderId="23" xfId="0" applyFont="1" applyBorder="1" applyAlignment="1">
      <alignment horizontal="center" vertical="center"/>
    </xf>
    <xf numFmtId="0" fontId="20" fillId="0" borderId="17" xfId="0" applyFont="1" applyBorder="1" applyAlignment="1">
      <alignment horizontal="center" vertical="center"/>
    </xf>
    <xf numFmtId="0" fontId="21" fillId="20" borderId="16" xfId="0" applyFont="1" applyFill="1" applyBorder="1" applyAlignment="1">
      <alignment horizontal="center" vertical="center" wrapText="1"/>
    </xf>
    <xf numFmtId="167" fontId="21" fillId="20" borderId="16" xfId="2" applyNumberFormat="1" applyFont="1" applyFill="1" applyBorder="1" applyAlignment="1" applyProtection="1">
      <alignment horizontal="center" vertical="center"/>
    </xf>
    <xf numFmtId="10" fontId="21" fillId="20" borderId="16" xfId="2" applyNumberFormat="1" applyFont="1" applyFill="1" applyBorder="1" applyAlignment="1" applyProtection="1">
      <alignment horizontal="center" vertical="center"/>
    </xf>
    <xf numFmtId="10" fontId="21" fillId="0" borderId="16" xfId="2" applyNumberFormat="1" applyFont="1" applyBorder="1" applyAlignment="1" applyProtection="1">
      <alignment horizontal="center" vertical="center"/>
    </xf>
    <xf numFmtId="44" fontId="21" fillId="0" borderId="16" xfId="1" applyFont="1" applyBorder="1" applyAlignment="1">
      <alignment horizontal="center" vertical="center"/>
    </xf>
    <xf numFmtId="0" fontId="20" fillId="0" borderId="16" xfId="1" applyNumberFormat="1" applyFont="1" applyBorder="1" applyAlignment="1">
      <alignment horizontal="center" vertical="center"/>
    </xf>
    <xf numFmtId="44" fontId="20" fillId="0" borderId="16" xfId="1" applyFont="1" applyBorder="1" applyAlignment="1">
      <alignment horizontal="center" vertical="center"/>
    </xf>
    <xf numFmtId="0" fontId="16" fillId="0" borderId="0" xfId="0" applyFont="1" applyAlignment="1">
      <alignment horizontal="center"/>
    </xf>
    <xf numFmtId="0" fontId="15" fillId="0" borderId="0" xfId="0" applyFont="1" applyAlignment="1">
      <alignment horizontal="center"/>
    </xf>
    <xf numFmtId="44" fontId="16" fillId="0" borderId="16" xfId="1" applyFont="1" applyBorder="1" applyAlignment="1">
      <alignment horizontal="center" vertical="center"/>
    </xf>
    <xf numFmtId="0" fontId="16" fillId="0" borderId="42" xfId="0" applyFont="1" applyBorder="1" applyAlignment="1">
      <alignment horizontal="left" vertical="center"/>
    </xf>
    <xf numFmtId="0" fontId="16" fillId="0" borderId="16" xfId="0" applyFont="1" applyBorder="1" applyAlignment="1">
      <alignment horizontal="left" vertical="center"/>
    </xf>
    <xf numFmtId="0" fontId="15" fillId="0" borderId="39" xfId="0" applyFont="1" applyBorder="1" applyAlignment="1">
      <alignment horizontal="center" vertical="center"/>
    </xf>
    <xf numFmtId="0" fontId="15" fillId="0" borderId="40" xfId="0" applyFont="1" applyBorder="1" applyAlignment="1">
      <alignment horizontal="center" vertical="center"/>
    </xf>
    <xf numFmtId="0" fontId="19" fillId="0" borderId="38" xfId="0" applyFont="1" applyBorder="1" applyAlignment="1">
      <alignment horizontal="center" vertical="center"/>
    </xf>
    <xf numFmtId="0" fontId="16" fillId="0" borderId="46" xfId="0" applyFont="1" applyBorder="1" applyAlignment="1">
      <alignment horizontal="center"/>
    </xf>
    <xf numFmtId="0" fontId="16" fillId="0" borderId="52" xfId="0" applyFont="1" applyBorder="1" applyAlignment="1">
      <alignment horizontal="center"/>
    </xf>
    <xf numFmtId="0" fontId="20" fillId="18" borderId="0" xfId="0" applyFont="1" applyFill="1" applyAlignment="1">
      <alignment horizontal="center" vertical="center"/>
    </xf>
    <xf numFmtId="0" fontId="20" fillId="18" borderId="49" xfId="0" applyFont="1" applyFill="1" applyBorder="1" applyAlignment="1">
      <alignment horizontal="center" vertical="center"/>
    </xf>
    <xf numFmtId="0" fontId="20" fillId="18" borderId="50" xfId="0" applyFont="1" applyFill="1" applyBorder="1" applyAlignment="1">
      <alignment horizontal="center" vertical="center"/>
    </xf>
    <xf numFmtId="0" fontId="20" fillId="7" borderId="36" xfId="0" applyFont="1" applyFill="1" applyBorder="1" applyAlignment="1">
      <alignment horizontal="center" vertical="center"/>
    </xf>
    <xf numFmtId="0" fontId="20" fillId="23" borderId="36" xfId="0" applyFont="1" applyFill="1" applyBorder="1" applyAlignment="1">
      <alignment horizontal="center" vertical="center"/>
    </xf>
    <xf numFmtId="0" fontId="21" fillId="19" borderId="19" xfId="0" applyFont="1" applyFill="1" applyBorder="1" applyAlignment="1">
      <alignment horizontal="center" vertical="center" wrapText="1"/>
    </xf>
    <xf numFmtId="0" fontId="21" fillId="19" borderId="20" xfId="0" applyFont="1" applyFill="1" applyBorder="1" applyAlignment="1">
      <alignment horizontal="center" vertical="center" wrapText="1"/>
    </xf>
    <xf numFmtId="165" fontId="21" fillId="0" borderId="16" xfId="0" applyNumberFormat="1" applyFont="1" applyBorder="1" applyAlignment="1">
      <alignment horizontal="center" vertical="center" wrapText="1"/>
    </xf>
    <xf numFmtId="0" fontId="21" fillId="19" borderId="16" xfId="0" applyFont="1" applyFill="1" applyBorder="1" applyAlignment="1">
      <alignment horizontal="center" vertical="center" wrapText="1"/>
    </xf>
    <xf numFmtId="0" fontId="21" fillId="19" borderId="18" xfId="0" applyFont="1" applyFill="1" applyBorder="1" applyAlignment="1">
      <alignment horizontal="center" vertical="center" wrapText="1"/>
    </xf>
    <xf numFmtId="0" fontId="21" fillId="19" borderId="17" xfId="0" applyFont="1" applyFill="1" applyBorder="1" applyAlignment="1">
      <alignment horizontal="center" vertical="center" wrapText="1"/>
    </xf>
    <xf numFmtId="0" fontId="20" fillId="16" borderId="37" xfId="0" applyFont="1" applyFill="1" applyBorder="1" applyAlignment="1">
      <alignment horizontal="center" vertical="center"/>
    </xf>
    <xf numFmtId="0" fontId="21" fillId="19" borderId="23" xfId="0" applyFont="1" applyFill="1" applyBorder="1" applyAlignment="1">
      <alignment horizontal="center" vertical="center" wrapText="1"/>
    </xf>
    <xf numFmtId="0" fontId="21" fillId="0" borderId="0" xfId="0" applyFont="1" applyAlignment="1">
      <alignment horizontal="center" vertical="center" wrapText="1"/>
    </xf>
    <xf numFmtId="0" fontId="20" fillId="16" borderId="21" xfId="0" applyFont="1" applyFill="1" applyBorder="1" applyAlignment="1">
      <alignment horizontal="center" vertical="center"/>
    </xf>
    <xf numFmtId="0" fontId="20" fillId="0" borderId="16" xfId="0" applyFont="1" applyBorder="1" applyAlignment="1">
      <alignment horizontal="center" vertical="center" wrapText="1"/>
    </xf>
    <xf numFmtId="0" fontId="20" fillId="21" borderId="22" xfId="0" applyFont="1" applyFill="1" applyBorder="1" applyAlignment="1">
      <alignment horizontal="center" vertical="center"/>
    </xf>
    <xf numFmtId="0" fontId="21" fillId="0" borderId="18" xfId="0" applyFont="1" applyBorder="1" applyAlignment="1">
      <alignment horizontal="center" vertical="center"/>
    </xf>
    <xf numFmtId="0" fontId="21" fillId="0" borderId="17" xfId="0" applyFont="1" applyBorder="1" applyAlignment="1">
      <alignment horizontal="center" vertical="center"/>
    </xf>
    <xf numFmtId="0" fontId="21" fillId="0" borderId="16" xfId="0" applyFont="1" applyBorder="1" applyAlignment="1">
      <alignment horizontal="center" vertical="center"/>
    </xf>
    <xf numFmtId="0" fontId="20" fillId="0" borderId="16" xfId="0" applyFont="1" applyBorder="1" applyAlignment="1">
      <alignment horizontal="center" vertical="center"/>
    </xf>
    <xf numFmtId="0" fontId="20" fillId="0" borderId="27"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0" fontId="20" fillId="21" borderId="22" xfId="0" applyFont="1" applyFill="1" applyBorder="1" applyAlignment="1">
      <alignment horizontal="center" vertical="center" wrapText="1"/>
    </xf>
    <xf numFmtId="0" fontId="21" fillId="0" borderId="16" xfId="0" applyFont="1" applyBorder="1" applyAlignment="1">
      <alignment horizontal="center" vertical="center" wrapText="1"/>
    </xf>
    <xf numFmtId="0" fontId="20" fillId="21" borderId="33" xfId="0" applyFont="1" applyFill="1" applyBorder="1" applyAlignment="1">
      <alignment horizontal="center" vertical="center" wrapText="1"/>
    </xf>
    <xf numFmtId="0" fontId="20" fillId="21" borderId="34" xfId="0" applyFont="1" applyFill="1" applyBorder="1" applyAlignment="1">
      <alignment horizontal="center" vertical="center" wrapText="1"/>
    </xf>
    <xf numFmtId="0" fontId="20" fillId="21" borderId="35" xfId="0" applyFont="1" applyFill="1" applyBorder="1" applyAlignment="1">
      <alignment horizontal="center" vertical="center" wrapText="1"/>
    </xf>
    <xf numFmtId="0" fontId="20" fillId="16" borderId="16" xfId="0" applyFont="1" applyFill="1" applyBorder="1" applyAlignment="1">
      <alignment horizontal="center" vertical="center"/>
    </xf>
    <xf numFmtId="0" fontId="20" fillId="7" borderId="16" xfId="0" applyFont="1" applyFill="1" applyBorder="1" applyAlignment="1">
      <alignment horizontal="center" vertical="center"/>
    </xf>
    <xf numFmtId="0" fontId="20" fillId="21" borderId="31" xfId="0" applyFont="1" applyFill="1" applyBorder="1" applyAlignment="1">
      <alignment horizontal="center" vertical="center" wrapText="1"/>
    </xf>
    <xf numFmtId="0" fontId="20" fillId="21" borderId="23" xfId="0" applyFont="1" applyFill="1" applyBorder="1" applyAlignment="1">
      <alignment horizontal="center" vertical="center" wrapText="1"/>
    </xf>
    <xf numFmtId="0" fontId="20" fillId="21" borderId="32" xfId="0" applyFont="1" applyFill="1" applyBorder="1" applyAlignment="1">
      <alignment horizontal="center" vertical="center" wrapText="1"/>
    </xf>
    <xf numFmtId="0" fontId="20" fillId="21" borderId="24" xfId="0" applyFont="1" applyFill="1" applyBorder="1" applyAlignment="1">
      <alignment horizontal="center" vertical="center" wrapText="1"/>
    </xf>
    <xf numFmtId="0" fontId="20" fillId="21" borderId="25" xfId="0" applyFont="1" applyFill="1" applyBorder="1" applyAlignment="1">
      <alignment horizontal="center" vertical="center" wrapText="1"/>
    </xf>
    <xf numFmtId="0" fontId="20" fillId="21" borderId="26" xfId="0" applyFont="1" applyFill="1" applyBorder="1" applyAlignment="1">
      <alignment horizontal="center" vertical="center" wrapText="1"/>
    </xf>
    <xf numFmtId="0" fontId="20" fillId="0" borderId="48"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17" xfId="0" applyFont="1" applyBorder="1" applyAlignment="1">
      <alignment horizontal="center" vertical="center" wrapText="1"/>
    </xf>
    <xf numFmtId="0" fontId="20" fillId="0" borderId="18" xfId="0" applyFont="1" applyBorder="1" applyAlignment="1">
      <alignment horizontal="center" vertical="center"/>
    </xf>
    <xf numFmtId="0" fontId="20" fillId="0" borderId="23" xfId="0" applyFont="1" applyBorder="1" applyAlignment="1">
      <alignment horizontal="center" vertical="center"/>
    </xf>
    <xf numFmtId="0" fontId="20" fillId="0" borderId="17" xfId="0" applyFont="1" applyBorder="1" applyAlignment="1">
      <alignment horizontal="center" vertical="center"/>
    </xf>
    <xf numFmtId="0" fontId="20" fillId="0" borderId="18"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17" xfId="0" applyFont="1" applyBorder="1" applyAlignment="1">
      <alignment horizontal="center" vertical="center" wrapText="1"/>
    </xf>
    <xf numFmtId="165" fontId="22" fillId="9" borderId="30" xfId="0" applyNumberFormat="1" applyFont="1" applyFill="1" applyBorder="1" applyAlignment="1">
      <alignment horizontal="center" vertical="center" wrapText="1"/>
    </xf>
    <xf numFmtId="0" fontId="22" fillId="17" borderId="51" xfId="0" applyFont="1" applyFill="1" applyBorder="1" applyAlignment="1">
      <alignment horizontal="center" vertical="center" wrapText="1"/>
    </xf>
    <xf numFmtId="0" fontId="22" fillId="17" borderId="28" xfId="0" applyFont="1" applyFill="1" applyBorder="1" applyAlignment="1">
      <alignment horizontal="center" vertical="center" wrapText="1"/>
    </xf>
    <xf numFmtId="0" fontId="13" fillId="0" borderId="0" xfId="0" applyFont="1" applyAlignment="1">
      <alignment horizontal="center" vertical="center"/>
    </xf>
    <xf numFmtId="0" fontId="14" fillId="0" borderId="0" xfId="0" applyFont="1" applyAlignment="1">
      <alignment horizontal="left" vertical="center"/>
    </xf>
    <xf numFmtId="0" fontId="14" fillId="0" borderId="0" xfId="0" applyFont="1" applyAlignment="1">
      <alignment horizontal="center" vertical="center"/>
    </xf>
    <xf numFmtId="0" fontId="13" fillId="0" borderId="0" xfId="0" applyFont="1" applyAlignment="1">
      <alignment horizontal="left" vertical="center"/>
    </xf>
    <xf numFmtId="0" fontId="17" fillId="9" borderId="16" xfId="0" applyFont="1" applyFill="1" applyBorder="1" applyAlignment="1">
      <alignment horizontal="center" vertical="center" wrapText="1"/>
    </xf>
    <xf numFmtId="0" fontId="7" fillId="0" borderId="13" xfId="0" applyFont="1" applyBorder="1" applyAlignment="1">
      <alignment horizontal="center"/>
    </xf>
    <xf numFmtId="0" fontId="7" fillId="0" borderId="14" xfId="0" applyFont="1" applyBorder="1" applyAlignment="1">
      <alignment horizontal="center"/>
    </xf>
    <xf numFmtId="0" fontId="7" fillId="0" borderId="15" xfId="0" applyFont="1" applyBorder="1" applyAlignment="1">
      <alignment horizontal="center"/>
    </xf>
    <xf numFmtId="0" fontId="0" fillId="0" borderId="0" xfId="0" applyAlignment="1">
      <alignment horizontal="center"/>
    </xf>
    <xf numFmtId="0" fontId="14" fillId="9" borderId="38" xfId="0" applyFont="1" applyFill="1" applyBorder="1" applyAlignment="1">
      <alignment horizontal="center" vertical="center"/>
    </xf>
    <xf numFmtId="0" fontId="13" fillId="9" borderId="38" xfId="0" applyFont="1" applyFill="1" applyBorder="1" applyAlignment="1">
      <alignment horizontal="center" vertical="center"/>
    </xf>
    <xf numFmtId="0" fontId="13" fillId="9" borderId="30" xfId="0" applyFont="1" applyFill="1" applyBorder="1" applyAlignment="1">
      <alignment horizontal="center" vertical="center"/>
    </xf>
    <xf numFmtId="44" fontId="14" fillId="9" borderId="17" xfId="1" applyFont="1" applyFill="1" applyBorder="1" applyAlignment="1">
      <alignment horizontal="center" vertical="center"/>
    </xf>
    <xf numFmtId="0" fontId="13" fillId="9" borderId="16" xfId="0" applyFont="1" applyFill="1" applyBorder="1" applyAlignment="1">
      <alignment horizontal="center" vertical="center"/>
    </xf>
    <xf numFmtId="44" fontId="13" fillId="9" borderId="16" xfId="1" applyFont="1" applyFill="1" applyBorder="1" applyAlignment="1">
      <alignment horizontal="center" vertical="center"/>
    </xf>
    <xf numFmtId="0" fontId="13" fillId="9" borderId="45" xfId="0" applyFont="1" applyFill="1" applyBorder="1" applyAlignment="1">
      <alignment horizontal="center" vertical="center"/>
    </xf>
    <xf numFmtId="0" fontId="13" fillId="9" borderId="0" xfId="0" applyFont="1" applyFill="1" applyAlignment="1">
      <alignment horizontal="center" vertical="center"/>
    </xf>
    <xf numFmtId="0" fontId="13" fillId="9" borderId="53" xfId="0" applyFont="1" applyFill="1" applyBorder="1" applyAlignment="1">
      <alignment horizontal="center" vertical="center"/>
    </xf>
    <xf numFmtId="0" fontId="14" fillId="9" borderId="0" xfId="0" applyFont="1" applyFill="1" applyAlignment="1">
      <alignment horizontal="center" vertical="center"/>
    </xf>
    <xf numFmtId="0" fontId="14" fillId="9" borderId="17" xfId="0" applyFont="1" applyFill="1" applyBorder="1" applyAlignment="1">
      <alignment horizontal="center" vertical="center"/>
    </xf>
    <xf numFmtId="0" fontId="14" fillId="9" borderId="0" xfId="0" applyFont="1" applyFill="1" applyAlignment="1">
      <alignment horizontal="center" vertical="center" wrapText="1"/>
    </xf>
    <xf numFmtId="0" fontId="14" fillId="9" borderId="17" xfId="0" applyFont="1" applyFill="1" applyBorder="1" applyAlignment="1">
      <alignment horizontal="center" vertical="center" wrapText="1"/>
    </xf>
    <xf numFmtId="0" fontId="14" fillId="9" borderId="27" xfId="0" applyFont="1" applyFill="1" applyBorder="1" applyAlignment="1">
      <alignment horizontal="center" vertical="center"/>
    </xf>
    <xf numFmtId="0" fontId="14" fillId="9" borderId="28" xfId="0" applyFont="1" applyFill="1" applyBorder="1" applyAlignment="1">
      <alignment horizontal="center" vertical="center"/>
    </xf>
    <xf numFmtId="0" fontId="14" fillId="9" borderId="17" xfId="0" applyFont="1" applyFill="1" applyBorder="1" applyAlignment="1">
      <alignment horizontal="center" vertical="center"/>
    </xf>
    <xf numFmtId="44" fontId="14" fillId="9" borderId="30" xfId="1" applyFont="1" applyFill="1" applyBorder="1" applyAlignment="1">
      <alignment horizontal="center" vertical="center"/>
    </xf>
    <xf numFmtId="0" fontId="13" fillId="9" borderId="16" xfId="0" applyFont="1" applyFill="1" applyBorder="1" applyAlignment="1">
      <alignment horizontal="center" vertical="center" wrapText="1"/>
    </xf>
    <xf numFmtId="0" fontId="13" fillId="9" borderId="18" xfId="0" applyFont="1" applyFill="1" applyBorder="1" applyAlignment="1">
      <alignment horizontal="right" vertical="center"/>
    </xf>
    <xf numFmtId="0" fontId="13" fillId="9" borderId="23" xfId="0" applyFont="1" applyFill="1" applyBorder="1" applyAlignment="1">
      <alignment horizontal="right" vertical="center"/>
    </xf>
    <xf numFmtId="0" fontId="13" fillId="9" borderId="17" xfId="0" applyFont="1" applyFill="1" applyBorder="1" applyAlignment="1">
      <alignment horizontal="right" vertical="center"/>
    </xf>
    <xf numFmtId="0" fontId="18" fillId="9" borderId="16" xfId="0" applyFont="1" applyFill="1" applyBorder="1" applyAlignment="1">
      <alignment horizontal="left" vertical="center" wrapText="1"/>
    </xf>
    <xf numFmtId="0" fontId="18" fillId="0" borderId="16" xfId="0" applyFont="1" applyBorder="1" applyAlignment="1">
      <alignment horizontal="left" vertical="center" wrapText="1"/>
    </xf>
    <xf numFmtId="0" fontId="18" fillId="0" borderId="16" xfId="0" applyFont="1" applyBorder="1" applyAlignment="1">
      <alignment horizontal="left" vertical="center"/>
    </xf>
    <xf numFmtId="0" fontId="14" fillId="0" borderId="16" xfId="0" applyFont="1" applyBorder="1" applyAlignment="1">
      <alignment horizontal="left" vertical="center"/>
    </xf>
    <xf numFmtId="0" fontId="21" fillId="0" borderId="0" xfId="0" applyFont="1" applyAlignment="1">
      <alignment horizontal="left" vertical="center"/>
    </xf>
    <xf numFmtId="0" fontId="20" fillId="0" borderId="0" xfId="0" applyFont="1" applyAlignment="1">
      <alignment horizontal="left" vertical="center"/>
    </xf>
    <xf numFmtId="0" fontId="20"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center" vertical="center"/>
    </xf>
    <xf numFmtId="0" fontId="24" fillId="0" borderId="0" xfId="0" applyFont="1" applyAlignment="1">
      <alignment horizontal="center"/>
    </xf>
    <xf numFmtId="44" fontId="21" fillId="20" borderId="16" xfId="1" applyFont="1" applyFill="1" applyBorder="1" applyAlignment="1" applyProtection="1">
      <alignment horizontal="center" vertical="center" wrapText="1"/>
    </xf>
    <xf numFmtId="44" fontId="21" fillId="9" borderId="16" xfId="1" applyFont="1" applyFill="1" applyBorder="1" applyAlignment="1">
      <alignment horizontal="center" vertical="center" wrapText="1"/>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FF99CC"/>
      <color rgb="FFE5C1E1"/>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4D1F7-6C43-44DA-BDEB-B7C7A787C170}">
  <sheetPr>
    <pageSetUpPr fitToPage="1"/>
  </sheetPr>
  <dimension ref="A1:I11"/>
  <sheetViews>
    <sheetView workbookViewId="0">
      <selection activeCell="C13" sqref="C13"/>
    </sheetView>
  </sheetViews>
  <sheetFormatPr defaultRowHeight="24.95" customHeight="1" x14ac:dyDescent="0.25"/>
  <cols>
    <col min="1" max="1" width="9.140625" style="70"/>
    <col min="2" max="2" width="8" style="70" customWidth="1"/>
    <col min="3" max="3" width="38.28515625" style="70" customWidth="1"/>
    <col min="4" max="4" width="5.85546875" style="70" bestFit="1" customWidth="1"/>
    <col min="5" max="5" width="10" style="70" customWidth="1"/>
    <col min="6" max="6" width="10.140625" style="70" customWidth="1"/>
    <col min="7" max="7" width="28" style="70" bestFit="1" customWidth="1"/>
    <col min="8" max="8" width="28.28515625" style="70" bestFit="1" customWidth="1"/>
    <col min="9" max="9" width="12.42578125" style="70" customWidth="1"/>
    <col min="10" max="16384" width="9.140625" style="70"/>
  </cols>
  <sheetData>
    <row r="1" spans="1:9" ht="26.25" customHeight="1" x14ac:dyDescent="0.35">
      <c r="A1" s="159" t="s">
        <v>149</v>
      </c>
      <c r="B1" s="159"/>
      <c r="C1" s="159"/>
      <c r="D1" s="159"/>
      <c r="E1" s="159"/>
      <c r="F1" s="159"/>
      <c r="G1" s="159"/>
      <c r="H1" s="159"/>
      <c r="I1" s="71"/>
    </row>
    <row r="2" spans="1:9" ht="20.100000000000001" customHeight="1" thickBot="1" x14ac:dyDescent="0.3">
      <c r="A2" s="69"/>
      <c r="B2" s="69"/>
      <c r="C2" s="69"/>
      <c r="D2" s="69"/>
      <c r="E2" s="69"/>
      <c r="F2" s="69"/>
    </row>
    <row r="3" spans="1:9" ht="20.100000000000001" customHeight="1" x14ac:dyDescent="0.25">
      <c r="A3" s="157" t="s">
        <v>142</v>
      </c>
      <c r="B3" s="158"/>
      <c r="C3" s="158"/>
      <c r="D3" s="74" t="s">
        <v>143</v>
      </c>
      <c r="E3" s="158" t="s">
        <v>144</v>
      </c>
      <c r="F3" s="158"/>
      <c r="G3" s="74" t="s">
        <v>145</v>
      </c>
      <c r="H3" s="75" t="s">
        <v>146</v>
      </c>
    </row>
    <row r="4" spans="1:9" ht="20.100000000000001" customHeight="1" x14ac:dyDescent="0.25">
      <c r="A4" s="155" t="s">
        <v>152</v>
      </c>
      <c r="B4" s="156"/>
      <c r="C4" s="156"/>
      <c r="D4" s="64">
        <v>4</v>
      </c>
      <c r="E4" s="154">
        <f>'Responsável técnico'!D130</f>
        <v>19168.513178482968</v>
      </c>
      <c r="F4" s="154"/>
      <c r="G4" s="65">
        <f>E4*D4</f>
        <v>76674.052713931873</v>
      </c>
      <c r="H4" s="72">
        <f>G4*12</f>
        <v>920088.63256718242</v>
      </c>
    </row>
    <row r="5" spans="1:9" ht="20.100000000000001" customHeight="1" x14ac:dyDescent="0.25">
      <c r="A5" s="155" t="s">
        <v>195</v>
      </c>
      <c r="B5" s="156"/>
      <c r="C5" s="156"/>
      <c r="D5" s="64">
        <v>20</v>
      </c>
      <c r="E5" s="154">
        <f>Profissional!D131</f>
        <v>8551.8121064391962</v>
      </c>
      <c r="F5" s="154"/>
      <c r="G5" s="65">
        <f t="shared" ref="G5:G7" si="0">E5*D5</f>
        <v>171036.24212878392</v>
      </c>
      <c r="H5" s="72">
        <f t="shared" ref="H5:H7" si="1">G5*12</f>
        <v>2052434.905545407</v>
      </c>
    </row>
    <row r="6" spans="1:9" ht="20.100000000000001" customHeight="1" x14ac:dyDescent="0.25">
      <c r="A6" s="155" t="s">
        <v>196</v>
      </c>
      <c r="B6" s="156"/>
      <c r="C6" s="156"/>
      <c r="D6" s="64">
        <v>55</v>
      </c>
      <c r="E6" s="154">
        <f>'Meio Oficial'!D131</f>
        <v>6944.0522136845757</v>
      </c>
      <c r="F6" s="154"/>
      <c r="G6" s="65">
        <f t="shared" si="0"/>
        <v>381922.87175265164</v>
      </c>
      <c r="H6" s="72">
        <f t="shared" si="1"/>
        <v>4583074.4610318197</v>
      </c>
    </row>
    <row r="7" spans="1:9" ht="20.100000000000001" customHeight="1" thickBot="1" x14ac:dyDescent="0.3">
      <c r="A7" s="155" t="s">
        <v>197</v>
      </c>
      <c r="B7" s="156"/>
      <c r="C7" s="156"/>
      <c r="D7" s="64">
        <v>60</v>
      </c>
      <c r="E7" s="154">
        <f>Servente!D131</f>
        <v>6328.2595624532387</v>
      </c>
      <c r="F7" s="154"/>
      <c r="G7" s="65">
        <f t="shared" si="0"/>
        <v>379695.57374719431</v>
      </c>
      <c r="H7" s="72">
        <f t="shared" si="1"/>
        <v>4556346.8849663315</v>
      </c>
    </row>
    <row r="8" spans="1:9" ht="20.100000000000001" customHeight="1" thickBot="1" x14ac:dyDescent="0.3">
      <c r="D8" s="87">
        <f>SUM(D4:D7)</f>
        <v>139</v>
      </c>
      <c r="E8" s="160"/>
      <c r="F8" s="161"/>
      <c r="G8" s="85">
        <f>SUM(G4:G7)</f>
        <v>1009328.7403425619</v>
      </c>
      <c r="H8" s="76">
        <f>SUM(H4:H7)</f>
        <v>12111944.884110741</v>
      </c>
    </row>
    <row r="9" spans="1:9" ht="20.100000000000001" customHeight="1" x14ac:dyDescent="0.25">
      <c r="A9" s="153"/>
      <c r="B9" s="153"/>
      <c r="C9" s="153"/>
      <c r="D9" s="153"/>
    </row>
    <row r="10" spans="1:9" ht="24.95" customHeight="1" x14ac:dyDescent="0.25">
      <c r="D10" s="152"/>
      <c r="E10" s="152"/>
      <c r="F10" s="152"/>
    </row>
    <row r="11" spans="1:9" ht="24.95" customHeight="1" x14ac:dyDescent="0.25">
      <c r="G11" s="73"/>
    </row>
  </sheetData>
  <mergeCells count="14">
    <mergeCell ref="E8:F8"/>
    <mergeCell ref="E6:F6"/>
    <mergeCell ref="E7:F7"/>
    <mergeCell ref="A6:C6"/>
    <mergeCell ref="A7:C7"/>
    <mergeCell ref="A3:C3"/>
    <mergeCell ref="E3:F3"/>
    <mergeCell ref="A1:H1"/>
    <mergeCell ref="E4:F4"/>
    <mergeCell ref="E5:F5"/>
    <mergeCell ref="A4:C4"/>
    <mergeCell ref="A5:C5"/>
    <mergeCell ref="D10:F10"/>
    <mergeCell ref="A9:D9"/>
  </mergeCells>
  <pageMargins left="0.511811024" right="0.511811024" top="0.78740157499999996" bottom="0.78740157499999996" header="0.31496062000000002" footer="0.31496062000000002"/>
  <pageSetup paperSize="9" scale="71" fitToHeight="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F3A21-F8FC-4CF6-9F90-5E1403AAECCA}">
  <sheetPr>
    <pageSetUpPr fitToPage="1"/>
  </sheetPr>
  <dimension ref="A1:I156"/>
  <sheetViews>
    <sheetView topLeftCell="A94" workbookViewId="0">
      <selection activeCell="D22" sqref="D22"/>
    </sheetView>
  </sheetViews>
  <sheetFormatPr defaultRowHeight="12" x14ac:dyDescent="0.25"/>
  <cols>
    <col min="1" max="1" width="5" style="132" bestFit="1" customWidth="1"/>
    <col min="2" max="2" width="54.140625" style="132" bestFit="1" customWidth="1"/>
    <col min="3" max="3" width="17.28515625" style="132" bestFit="1" customWidth="1"/>
    <col min="4" max="4" width="18.42578125" style="132" bestFit="1" customWidth="1"/>
    <col min="5" max="5" width="75.28515625" style="98" customWidth="1"/>
    <col min="6" max="6" width="75.28515625" style="132" customWidth="1"/>
    <col min="7" max="16384" width="9.140625" style="132"/>
  </cols>
  <sheetData>
    <row r="1" spans="1:4" x14ac:dyDescent="0.25">
      <c r="A1" s="162" t="s">
        <v>150</v>
      </c>
      <c r="B1" s="162"/>
      <c r="C1" s="162"/>
      <c r="D1" s="162"/>
    </row>
    <row r="2" spans="1:4" x14ac:dyDescent="0.25">
      <c r="A2" s="163"/>
      <c r="B2" s="162"/>
      <c r="C2" s="162"/>
      <c r="D2" s="164"/>
    </row>
    <row r="3" spans="1:4" ht="12.75" thickBot="1" x14ac:dyDescent="0.3">
      <c r="A3" s="165" t="s">
        <v>30</v>
      </c>
      <c r="B3" s="165"/>
      <c r="C3" s="165"/>
      <c r="D3" s="165"/>
    </row>
    <row r="4" spans="1:4" x14ac:dyDescent="0.25">
      <c r="A4" s="209" t="s">
        <v>31</v>
      </c>
      <c r="B4" s="210"/>
      <c r="C4" s="210"/>
      <c r="D4" s="88"/>
    </row>
    <row r="5" spans="1:4" x14ac:dyDescent="0.25">
      <c r="A5" s="89"/>
      <c r="B5" s="90"/>
      <c r="C5" s="90"/>
      <c r="D5" s="90"/>
    </row>
    <row r="6" spans="1:4" ht="12.75" thickBot="1" x14ac:dyDescent="0.3">
      <c r="A6" s="166" t="s">
        <v>32</v>
      </c>
      <c r="B6" s="166"/>
      <c r="C6" s="166"/>
      <c r="D6" s="166"/>
    </row>
    <row r="7" spans="1:4" x14ac:dyDescent="0.25">
      <c r="A7" s="91" t="s">
        <v>33</v>
      </c>
      <c r="B7" s="208" t="s">
        <v>34</v>
      </c>
      <c r="C7" s="208"/>
      <c r="D7" s="92"/>
    </row>
    <row r="8" spans="1:4" x14ac:dyDescent="0.25">
      <c r="A8" s="93" t="s">
        <v>35</v>
      </c>
      <c r="B8" s="169" t="s">
        <v>36</v>
      </c>
      <c r="C8" s="169"/>
      <c r="D8" s="94" t="s">
        <v>37</v>
      </c>
    </row>
    <row r="9" spans="1:4" x14ac:dyDescent="0.2">
      <c r="A9" s="95" t="s">
        <v>38</v>
      </c>
      <c r="B9" s="170" t="s">
        <v>39</v>
      </c>
      <c r="C9" s="170"/>
      <c r="D9" s="250" t="s">
        <v>191</v>
      </c>
    </row>
    <row r="10" spans="1:4" x14ac:dyDescent="0.25">
      <c r="A10" s="95" t="s">
        <v>57</v>
      </c>
      <c r="B10" s="171" t="s">
        <v>141</v>
      </c>
      <c r="C10" s="172"/>
      <c r="D10" s="94" t="s">
        <v>194</v>
      </c>
    </row>
    <row r="11" spans="1:4" x14ac:dyDescent="0.25">
      <c r="A11" s="95" t="s">
        <v>41</v>
      </c>
      <c r="B11" s="170" t="s">
        <v>40</v>
      </c>
      <c r="C11" s="170"/>
      <c r="D11" s="96">
        <v>45908</v>
      </c>
    </row>
    <row r="12" spans="1:4" x14ac:dyDescent="0.25">
      <c r="A12" s="95" t="s">
        <v>42</v>
      </c>
      <c r="B12" s="170" t="s">
        <v>45</v>
      </c>
      <c r="C12" s="170"/>
      <c r="D12" s="94" t="s">
        <v>46</v>
      </c>
    </row>
    <row r="13" spans="1:4" x14ac:dyDescent="0.25">
      <c r="A13" s="170"/>
      <c r="B13" s="170"/>
      <c r="C13" s="170"/>
      <c r="D13" s="170"/>
    </row>
    <row r="14" spans="1:4" ht="12.75" thickBot="1" x14ac:dyDescent="0.3">
      <c r="A14" s="173" t="s">
        <v>47</v>
      </c>
      <c r="B14" s="173"/>
      <c r="C14" s="173"/>
      <c r="D14" s="173"/>
    </row>
    <row r="15" spans="1:4" x14ac:dyDescent="0.25">
      <c r="A15" s="170" t="s">
        <v>48</v>
      </c>
      <c r="B15" s="170"/>
      <c r="C15" s="170"/>
      <c r="D15" s="95" t="s">
        <v>155</v>
      </c>
    </row>
    <row r="16" spans="1:4" x14ac:dyDescent="0.25">
      <c r="A16" s="170" t="s">
        <v>139</v>
      </c>
      <c r="B16" s="170"/>
      <c r="C16" s="170"/>
      <c r="D16" s="94" t="s">
        <v>147</v>
      </c>
    </row>
    <row r="17" spans="1:5" x14ac:dyDescent="0.25">
      <c r="A17" s="174"/>
      <c r="B17" s="174"/>
      <c r="C17" s="174"/>
      <c r="D17" s="172"/>
    </row>
    <row r="18" spans="1:5" ht="12.75" thickBot="1" x14ac:dyDescent="0.3">
      <c r="A18" s="173" t="s">
        <v>49</v>
      </c>
      <c r="B18" s="173"/>
      <c r="C18" s="173"/>
      <c r="D18" s="173"/>
    </row>
    <row r="19" spans="1:5" x14ac:dyDescent="0.25">
      <c r="A19" s="93">
        <v>3</v>
      </c>
      <c r="B19" s="167" t="s">
        <v>50</v>
      </c>
      <c r="C19" s="168"/>
      <c r="D19" s="97">
        <v>8380</v>
      </c>
    </row>
    <row r="20" spans="1:5" x14ac:dyDescent="0.25">
      <c r="A20" s="95">
        <v>4</v>
      </c>
      <c r="B20" s="170" t="s">
        <v>51</v>
      </c>
      <c r="C20" s="170"/>
      <c r="D20" s="95" t="s">
        <v>163</v>
      </c>
    </row>
    <row r="21" spans="1:5" x14ac:dyDescent="0.25">
      <c r="A21" s="95">
        <v>6</v>
      </c>
      <c r="B21" s="170" t="s">
        <v>52</v>
      </c>
      <c r="C21" s="170"/>
      <c r="D21" s="97">
        <v>1621</v>
      </c>
    </row>
    <row r="22" spans="1:5" ht="12.75" thickBot="1" x14ac:dyDescent="0.3">
      <c r="A22" s="98"/>
      <c r="B22" s="98"/>
      <c r="C22" s="98"/>
      <c r="D22" s="98"/>
    </row>
    <row r="23" spans="1:5" ht="12.75" thickBot="1" x14ac:dyDescent="0.3">
      <c r="A23" s="176" t="s">
        <v>53</v>
      </c>
      <c r="B23" s="176"/>
      <c r="C23" s="176"/>
      <c r="D23" s="176"/>
      <c r="E23" s="245"/>
    </row>
    <row r="24" spans="1:5" x14ac:dyDescent="0.25">
      <c r="A24" s="99">
        <v>1</v>
      </c>
      <c r="B24" s="177" t="s">
        <v>55</v>
      </c>
      <c r="C24" s="177"/>
      <c r="D24" s="99" t="s">
        <v>56</v>
      </c>
    </row>
    <row r="25" spans="1:5" x14ac:dyDescent="0.25">
      <c r="A25" s="93" t="s">
        <v>33</v>
      </c>
      <c r="B25" s="93" t="s">
        <v>140</v>
      </c>
      <c r="C25" s="93"/>
      <c r="D25" s="100">
        <f>D19</f>
        <v>8380</v>
      </c>
    </row>
    <row r="26" spans="1:5" x14ac:dyDescent="0.25">
      <c r="A26" s="177" t="s">
        <v>58</v>
      </c>
      <c r="B26" s="177"/>
      <c r="C26" s="177"/>
      <c r="D26" s="101">
        <f>SUM(D25:D25)</f>
        <v>8380</v>
      </c>
    </row>
    <row r="27" spans="1:5" ht="12.75" thickBot="1" x14ac:dyDescent="0.3">
      <c r="A27" s="98" t="s">
        <v>54</v>
      </c>
      <c r="B27" s="98"/>
      <c r="C27" s="98"/>
      <c r="D27" s="98"/>
    </row>
    <row r="28" spans="1:5" ht="12.75" thickBot="1" x14ac:dyDescent="0.3">
      <c r="A28" s="176" t="s">
        <v>59</v>
      </c>
      <c r="B28" s="176"/>
      <c r="C28" s="176"/>
      <c r="D28" s="176"/>
    </row>
    <row r="29" spans="1:5" x14ac:dyDescent="0.25">
      <c r="A29" s="178" t="s">
        <v>60</v>
      </c>
      <c r="B29" s="178"/>
      <c r="C29" s="178"/>
      <c r="D29" s="178"/>
    </row>
    <row r="30" spans="1:5" x14ac:dyDescent="0.25">
      <c r="A30" s="99" t="s">
        <v>61</v>
      </c>
      <c r="B30" s="177" t="s">
        <v>62</v>
      </c>
      <c r="C30" s="177"/>
      <c r="D30" s="99" t="s">
        <v>56</v>
      </c>
    </row>
    <row r="31" spans="1:5" x14ac:dyDescent="0.25">
      <c r="A31" s="94" t="s">
        <v>33</v>
      </c>
      <c r="B31" s="94" t="s">
        <v>63</v>
      </c>
      <c r="C31" s="102">
        <v>8.3299999999999999E-2</v>
      </c>
      <c r="D31" s="103">
        <f>C31*D26</f>
        <v>698.05399999999997</v>
      </c>
    </row>
    <row r="32" spans="1:5" x14ac:dyDescent="0.25">
      <c r="A32" s="94" t="s">
        <v>35</v>
      </c>
      <c r="B32" s="94" t="s">
        <v>64</v>
      </c>
      <c r="C32" s="102">
        <v>2.7799999999999998E-2</v>
      </c>
      <c r="D32" s="103">
        <f>SUM(D26*C32)</f>
        <v>232.964</v>
      </c>
    </row>
    <row r="33" spans="1:4" x14ac:dyDescent="0.25">
      <c r="A33" s="179" t="s">
        <v>130</v>
      </c>
      <c r="B33" s="180"/>
      <c r="C33" s="104">
        <f>SUM(C31+C32)</f>
        <v>0.1111</v>
      </c>
      <c r="D33" s="105">
        <f>SUM(D31:D32)</f>
        <v>931.01800000000003</v>
      </c>
    </row>
    <row r="34" spans="1:4" x14ac:dyDescent="0.25">
      <c r="A34" s="181" t="s">
        <v>129</v>
      </c>
      <c r="B34" s="182"/>
      <c r="C34" s="107">
        <f>SUM(C39:C46)</f>
        <v>0.36800000000000005</v>
      </c>
      <c r="D34" s="103">
        <f>SUM(D33*C34)</f>
        <v>342.61462400000005</v>
      </c>
    </row>
    <row r="35" spans="1:4" x14ac:dyDescent="0.25">
      <c r="A35" s="183" t="s">
        <v>58</v>
      </c>
      <c r="B35" s="184"/>
      <c r="C35" s="185"/>
      <c r="D35" s="108">
        <f>SUM(D33+D34)</f>
        <v>1273.6326240000001</v>
      </c>
    </row>
    <row r="36" spans="1:4" x14ac:dyDescent="0.25">
      <c r="A36" s="175"/>
      <c r="B36" s="175"/>
      <c r="C36" s="175"/>
      <c r="D36" s="175"/>
    </row>
    <row r="37" spans="1:4" x14ac:dyDescent="0.25">
      <c r="A37" s="186" t="s">
        <v>65</v>
      </c>
      <c r="B37" s="186"/>
      <c r="C37" s="186"/>
      <c r="D37" s="186"/>
    </row>
    <row r="38" spans="1:4" x14ac:dyDescent="0.25">
      <c r="A38" s="110" t="s">
        <v>66</v>
      </c>
      <c r="B38" s="110" t="s">
        <v>67</v>
      </c>
      <c r="C38" s="110" t="s">
        <v>68</v>
      </c>
      <c r="D38" s="110" t="s">
        <v>56</v>
      </c>
    </row>
    <row r="39" spans="1:4" x14ac:dyDescent="0.25">
      <c r="A39" s="111" t="s">
        <v>33</v>
      </c>
      <c r="B39" s="111" t="s">
        <v>69</v>
      </c>
      <c r="C39" s="107">
        <v>0.2</v>
      </c>
      <c r="D39" s="100">
        <f>D26*C39</f>
        <v>1676</v>
      </c>
    </row>
    <row r="40" spans="1:4" x14ac:dyDescent="0.25">
      <c r="A40" s="111" t="s">
        <v>35</v>
      </c>
      <c r="B40" s="111" t="s">
        <v>70</v>
      </c>
      <c r="C40" s="107">
        <v>2.5000000000000001E-2</v>
      </c>
      <c r="D40" s="100">
        <f>D26*C40</f>
        <v>209.5</v>
      </c>
    </row>
    <row r="41" spans="1:4" x14ac:dyDescent="0.25">
      <c r="A41" s="111" t="s">
        <v>38</v>
      </c>
      <c r="B41" s="112" t="s">
        <v>71</v>
      </c>
      <c r="C41" s="113">
        <v>0.03</v>
      </c>
      <c r="D41" s="100">
        <f>D26*C41</f>
        <v>251.39999999999998</v>
      </c>
    </row>
    <row r="42" spans="1:4" x14ac:dyDescent="0.25">
      <c r="A42" s="111" t="s">
        <v>57</v>
      </c>
      <c r="B42" s="111" t="s">
        <v>72</v>
      </c>
      <c r="C42" s="107">
        <v>1.4999999999999999E-2</v>
      </c>
      <c r="D42" s="100">
        <f>D26*C42</f>
        <v>125.69999999999999</v>
      </c>
    </row>
    <row r="43" spans="1:4" x14ac:dyDescent="0.25">
      <c r="A43" s="111" t="s">
        <v>41</v>
      </c>
      <c r="B43" s="111" t="s">
        <v>73</v>
      </c>
      <c r="C43" s="107">
        <v>0.01</v>
      </c>
      <c r="D43" s="100">
        <f>D26*C43</f>
        <v>83.8</v>
      </c>
    </row>
    <row r="44" spans="1:4" x14ac:dyDescent="0.25">
      <c r="A44" s="111" t="s">
        <v>42</v>
      </c>
      <c r="B44" s="111" t="s">
        <v>74</v>
      </c>
      <c r="C44" s="107">
        <v>6.0000000000000001E-3</v>
      </c>
      <c r="D44" s="100">
        <f>D26*C44</f>
        <v>50.28</v>
      </c>
    </row>
    <row r="45" spans="1:4" x14ac:dyDescent="0.25">
      <c r="A45" s="111" t="s">
        <v>43</v>
      </c>
      <c r="B45" s="111" t="s">
        <v>75</v>
      </c>
      <c r="C45" s="107">
        <v>2E-3</v>
      </c>
      <c r="D45" s="100">
        <f>D26*C45</f>
        <v>16.760000000000002</v>
      </c>
    </row>
    <row r="46" spans="1:4" x14ac:dyDescent="0.25">
      <c r="A46" s="111" t="s">
        <v>44</v>
      </c>
      <c r="B46" s="111" t="s">
        <v>76</v>
      </c>
      <c r="C46" s="107">
        <v>0.08</v>
      </c>
      <c r="D46" s="100">
        <f>D26*C46</f>
        <v>670.4</v>
      </c>
    </row>
    <row r="47" spans="1:4" x14ac:dyDescent="0.25">
      <c r="A47" s="111"/>
      <c r="B47" s="110" t="s">
        <v>58</v>
      </c>
      <c r="C47" s="107">
        <f>SUM(C39:C46)</f>
        <v>0.36800000000000005</v>
      </c>
      <c r="D47" s="101">
        <f>SUM(D39:D46)</f>
        <v>3083.8400000000006</v>
      </c>
    </row>
    <row r="48" spans="1:4" x14ac:dyDescent="0.25">
      <c r="A48" s="175"/>
      <c r="B48" s="175"/>
      <c r="C48" s="175"/>
      <c r="D48" s="175"/>
    </row>
    <row r="49" spans="1:4" x14ac:dyDescent="0.25">
      <c r="A49" s="186" t="s">
        <v>77</v>
      </c>
      <c r="B49" s="186"/>
      <c r="C49" s="186"/>
      <c r="D49" s="186"/>
    </row>
    <row r="50" spans="1:4" x14ac:dyDescent="0.25">
      <c r="A50" s="99" t="s">
        <v>78</v>
      </c>
      <c r="B50" s="177" t="s">
        <v>79</v>
      </c>
      <c r="C50" s="177"/>
      <c r="D50" s="99" t="s">
        <v>56</v>
      </c>
    </row>
    <row r="51" spans="1:4" x14ac:dyDescent="0.25">
      <c r="A51" s="93" t="s">
        <v>33</v>
      </c>
      <c r="B51" s="93" t="s">
        <v>161</v>
      </c>
      <c r="C51" s="114">
        <v>0</v>
      </c>
      <c r="D51" s="103">
        <v>0</v>
      </c>
    </row>
    <row r="52" spans="1:4" x14ac:dyDescent="0.25">
      <c r="A52" s="93" t="s">
        <v>35</v>
      </c>
      <c r="B52" s="115" t="s">
        <v>192</v>
      </c>
      <c r="C52" s="252">
        <v>35</v>
      </c>
      <c r="D52" s="117">
        <f>C52*24*0.8</f>
        <v>672</v>
      </c>
    </row>
    <row r="53" spans="1:4" x14ac:dyDescent="0.25">
      <c r="A53" s="93" t="s">
        <v>42</v>
      </c>
      <c r="B53" s="93" t="s">
        <v>159</v>
      </c>
      <c r="C53" s="118"/>
      <c r="D53" s="119">
        <v>11.86</v>
      </c>
    </row>
    <row r="54" spans="1:4" x14ac:dyDescent="0.25">
      <c r="A54" s="93" t="s">
        <v>43</v>
      </c>
      <c r="B54" s="93" t="s">
        <v>193</v>
      </c>
      <c r="C54" s="251">
        <v>463.41</v>
      </c>
      <c r="D54" s="119">
        <f>C54/4</f>
        <v>115.85250000000001</v>
      </c>
    </row>
    <row r="55" spans="1:4" x14ac:dyDescent="0.25">
      <c r="A55" s="177" t="s">
        <v>58</v>
      </c>
      <c r="B55" s="177"/>
      <c r="C55" s="177"/>
      <c r="D55" s="105">
        <f>SUM(D51:D54)</f>
        <v>799.71249999999998</v>
      </c>
    </row>
    <row r="56" spans="1:4" x14ac:dyDescent="0.25">
      <c r="A56" s="175"/>
      <c r="B56" s="175"/>
      <c r="C56" s="175"/>
      <c r="D56" s="175"/>
    </row>
    <row r="57" spans="1:4" x14ac:dyDescent="0.25">
      <c r="A57" s="186" t="s">
        <v>80</v>
      </c>
      <c r="B57" s="186"/>
      <c r="C57" s="186"/>
      <c r="D57" s="186"/>
    </row>
    <row r="58" spans="1:4" x14ac:dyDescent="0.25">
      <c r="A58" s="99">
        <v>2</v>
      </c>
      <c r="B58" s="177" t="s">
        <v>81</v>
      </c>
      <c r="C58" s="177"/>
      <c r="D58" s="99" t="s">
        <v>56</v>
      </c>
    </row>
    <row r="59" spans="1:4" x14ac:dyDescent="0.25">
      <c r="A59" s="93" t="s">
        <v>61</v>
      </c>
      <c r="B59" s="187" t="s">
        <v>82</v>
      </c>
      <c r="C59" s="187"/>
      <c r="D59" s="100">
        <f>D35</f>
        <v>1273.6326240000001</v>
      </c>
    </row>
    <row r="60" spans="1:4" x14ac:dyDescent="0.25">
      <c r="A60" s="93" t="s">
        <v>66</v>
      </c>
      <c r="B60" s="187" t="s">
        <v>67</v>
      </c>
      <c r="C60" s="187"/>
      <c r="D60" s="100">
        <f>D47</f>
        <v>3083.8400000000006</v>
      </c>
    </row>
    <row r="61" spans="1:4" x14ac:dyDescent="0.25">
      <c r="A61" s="93" t="s">
        <v>78</v>
      </c>
      <c r="B61" s="187" t="s">
        <v>79</v>
      </c>
      <c r="C61" s="187"/>
      <c r="D61" s="100">
        <f>D55</f>
        <v>799.71249999999998</v>
      </c>
    </row>
    <row r="62" spans="1:4" x14ac:dyDescent="0.25">
      <c r="A62" s="177" t="s">
        <v>58</v>
      </c>
      <c r="B62" s="177"/>
      <c r="C62" s="177"/>
      <c r="D62" s="101">
        <f>SUM(D59:D61)</f>
        <v>5157.1851240000005</v>
      </c>
    </row>
    <row r="63" spans="1:4" x14ac:dyDescent="0.25">
      <c r="A63" s="120"/>
      <c r="B63" s="120"/>
      <c r="C63" s="120"/>
      <c r="D63" s="121"/>
    </row>
    <row r="64" spans="1:4" x14ac:dyDescent="0.25">
      <c r="A64" s="191" t="s">
        <v>136</v>
      </c>
      <c r="B64" s="191"/>
      <c r="C64" s="191"/>
      <c r="D64" s="191"/>
    </row>
    <row r="65" spans="1:9" x14ac:dyDescent="0.25">
      <c r="A65" s="106">
        <v>3</v>
      </c>
      <c r="B65" s="99" t="s">
        <v>83</v>
      </c>
      <c r="C65" s="99" t="s">
        <v>84</v>
      </c>
      <c r="D65" s="99" t="s">
        <v>56</v>
      </c>
    </row>
    <row r="66" spans="1:9" s="89" customFormat="1" x14ac:dyDescent="0.25">
      <c r="A66" s="94" t="s">
        <v>33</v>
      </c>
      <c r="B66" s="94" t="s">
        <v>85</v>
      </c>
      <c r="C66" s="122">
        <v>4.1700000000000001E-3</v>
      </c>
      <c r="D66" s="123">
        <f>D26*C66</f>
        <v>34.944600000000001</v>
      </c>
      <c r="E66" s="90"/>
    </row>
    <row r="67" spans="1:9" x14ac:dyDescent="0.25">
      <c r="A67" s="94" t="s">
        <v>35</v>
      </c>
      <c r="B67" s="94" t="s">
        <v>86</v>
      </c>
      <c r="C67" s="124">
        <v>3.3399999999999999E-4</v>
      </c>
      <c r="D67" s="125">
        <f>D26*C67</f>
        <v>2.7989199999999999</v>
      </c>
    </row>
    <row r="68" spans="1:9" x14ac:dyDescent="0.25">
      <c r="A68" s="126" t="s">
        <v>38</v>
      </c>
      <c r="B68" s="126" t="s">
        <v>87</v>
      </c>
      <c r="C68" s="127">
        <v>3.44E-2</v>
      </c>
      <c r="D68" s="128">
        <f>SUM(D26+D33)*C68</f>
        <v>320.29901919999998</v>
      </c>
    </row>
    <row r="69" spans="1:9" s="89" customFormat="1" x14ac:dyDescent="0.25">
      <c r="A69" s="94" t="s">
        <v>57</v>
      </c>
      <c r="B69" s="94" t="s">
        <v>88</v>
      </c>
      <c r="C69" s="129">
        <v>1.9400000000000001E-2</v>
      </c>
      <c r="D69" s="123">
        <f>D26*C69</f>
        <v>162.572</v>
      </c>
      <c r="E69" s="90"/>
    </row>
    <row r="70" spans="1:9" x14ac:dyDescent="0.25">
      <c r="A70" s="93" t="s">
        <v>41</v>
      </c>
      <c r="B70" s="93" t="s">
        <v>89</v>
      </c>
      <c r="C70" s="130">
        <v>7.1999999999999998E-3</v>
      </c>
      <c r="D70" s="131">
        <f>D26*C70</f>
        <v>60.335999999999999</v>
      </c>
    </row>
    <row r="71" spans="1:9" x14ac:dyDescent="0.25">
      <c r="A71" s="126" t="s">
        <v>42</v>
      </c>
      <c r="B71" s="126" t="s">
        <v>90</v>
      </c>
      <c r="C71" s="127">
        <v>5.9999999999999995E-4</v>
      </c>
      <c r="D71" s="128">
        <f>(D26+D33)*C71</f>
        <v>5.5866107999999999</v>
      </c>
    </row>
    <row r="72" spans="1:9" x14ac:dyDescent="0.25">
      <c r="A72" s="182" t="s">
        <v>58</v>
      </c>
      <c r="B72" s="182"/>
      <c r="C72" s="182"/>
      <c r="D72" s="105">
        <f>SUM(D66:D71)</f>
        <v>586.53715</v>
      </c>
    </row>
    <row r="73" spans="1:9" x14ac:dyDescent="0.25">
      <c r="D73" s="133"/>
    </row>
    <row r="74" spans="1:9" x14ac:dyDescent="0.25">
      <c r="A74" s="192" t="s">
        <v>131</v>
      </c>
      <c r="B74" s="192"/>
      <c r="C74" s="192"/>
      <c r="D74" s="192"/>
    </row>
    <row r="75" spans="1:9" s="89" customFormat="1" x14ac:dyDescent="0.25">
      <c r="A75" s="94" t="s">
        <v>33</v>
      </c>
      <c r="B75" s="94" t="s">
        <v>132</v>
      </c>
      <c r="C75" s="106"/>
      <c r="D75" s="105">
        <f>D26</f>
        <v>8380</v>
      </c>
      <c r="E75" s="90"/>
    </row>
    <row r="76" spans="1:9" x14ac:dyDescent="0.25">
      <c r="A76" s="94" t="s">
        <v>35</v>
      </c>
      <c r="B76" s="94" t="s">
        <v>117</v>
      </c>
      <c r="C76" s="106"/>
      <c r="D76" s="105">
        <f>D62</f>
        <v>5157.1851240000005</v>
      </c>
      <c r="F76" s="94"/>
      <c r="G76" s="94"/>
      <c r="H76" s="106"/>
      <c r="I76" s="105"/>
    </row>
    <row r="77" spans="1:9" x14ac:dyDescent="0.25">
      <c r="A77" s="126" t="s">
        <v>38</v>
      </c>
      <c r="B77" s="126" t="s">
        <v>133</v>
      </c>
      <c r="C77" s="134">
        <f>D75/12</f>
        <v>698.33333333333337</v>
      </c>
      <c r="D77" s="134">
        <f>C77*C47+C77</f>
        <v>955.32000000000016</v>
      </c>
    </row>
    <row r="78" spans="1:9" x14ac:dyDescent="0.25">
      <c r="A78" s="94" t="s">
        <v>57</v>
      </c>
      <c r="B78" s="94" t="s">
        <v>118</v>
      </c>
      <c r="C78" s="106"/>
      <c r="D78" s="105">
        <f>D72</f>
        <v>586.53715</v>
      </c>
    </row>
    <row r="79" spans="1:9" x14ac:dyDescent="0.25">
      <c r="A79" s="94" t="s">
        <v>41</v>
      </c>
      <c r="B79" s="94" t="s">
        <v>134</v>
      </c>
      <c r="C79" s="106"/>
      <c r="D79" s="135">
        <f>-(D51+D52)</f>
        <v>-672</v>
      </c>
    </row>
    <row r="80" spans="1:9" x14ac:dyDescent="0.25">
      <c r="A80" s="182" t="s">
        <v>135</v>
      </c>
      <c r="B80" s="182"/>
      <c r="C80" s="182"/>
      <c r="D80" s="105">
        <f>SUM(D75:D79)</f>
        <v>14407.042273999999</v>
      </c>
    </row>
    <row r="81" spans="1:4" ht="12.75" thickBot="1" x14ac:dyDescent="0.3"/>
    <row r="82" spans="1:4" ht="12.75" thickBot="1" x14ac:dyDescent="0.3">
      <c r="A82" s="176" t="s">
        <v>91</v>
      </c>
      <c r="B82" s="176"/>
      <c r="C82" s="176"/>
      <c r="D82" s="176"/>
    </row>
    <row r="83" spans="1:4" x14ac:dyDescent="0.25">
      <c r="A83" s="186" t="s">
        <v>92</v>
      </c>
      <c r="B83" s="186"/>
      <c r="C83" s="186"/>
      <c r="D83" s="186"/>
    </row>
    <row r="84" spans="1:4" x14ac:dyDescent="0.25">
      <c r="A84" s="99" t="s">
        <v>93</v>
      </c>
      <c r="B84" s="99" t="s">
        <v>94</v>
      </c>
      <c r="C84" s="99" t="s">
        <v>84</v>
      </c>
      <c r="D84" s="99" t="s">
        <v>56</v>
      </c>
    </row>
    <row r="85" spans="1:4" x14ac:dyDescent="0.25">
      <c r="A85" s="94" t="s">
        <v>33</v>
      </c>
      <c r="B85" s="93" t="s">
        <v>95</v>
      </c>
      <c r="C85" s="107">
        <v>8.3299999999999999E-2</v>
      </c>
      <c r="D85" s="103">
        <f>D80*C85</f>
        <v>1200.1066214241998</v>
      </c>
    </row>
    <row r="86" spans="1:4" x14ac:dyDescent="0.25">
      <c r="A86" s="94" t="s">
        <v>35</v>
      </c>
      <c r="B86" s="93" t="s">
        <v>137</v>
      </c>
      <c r="C86" s="136">
        <v>2.2200000000000002E-3</v>
      </c>
      <c r="D86" s="103">
        <f>D80*C86</f>
        <v>31.98363384828</v>
      </c>
    </row>
    <row r="87" spans="1:4" x14ac:dyDescent="0.25">
      <c r="A87" s="94" t="s">
        <v>38</v>
      </c>
      <c r="B87" s="93" t="s">
        <v>96</v>
      </c>
      <c r="C87" s="136">
        <v>2.0000000000000001E-4</v>
      </c>
      <c r="D87" s="103">
        <f>D80*C87</f>
        <v>2.8814084547999999</v>
      </c>
    </row>
    <row r="88" spans="1:4" x14ac:dyDescent="0.25">
      <c r="A88" s="94" t="s">
        <v>57</v>
      </c>
      <c r="B88" s="93" t="s">
        <v>97</v>
      </c>
      <c r="C88" s="136">
        <v>5.1000000000000004E-4</v>
      </c>
      <c r="D88" s="103">
        <f>D80*C88</f>
        <v>7.3475915597400006</v>
      </c>
    </row>
    <row r="89" spans="1:4" x14ac:dyDescent="0.25">
      <c r="A89" s="94"/>
      <c r="B89" s="93" t="s">
        <v>138</v>
      </c>
      <c r="C89" s="136">
        <v>4.15E-3</v>
      </c>
      <c r="D89" s="103">
        <f>D80*C89</f>
        <v>59.789225437100001</v>
      </c>
    </row>
    <row r="90" spans="1:4" x14ac:dyDescent="0.25">
      <c r="A90" s="94" t="s">
        <v>41</v>
      </c>
      <c r="B90" s="93" t="s">
        <v>98</v>
      </c>
      <c r="C90" s="136">
        <v>3.8999999999999999E-4</v>
      </c>
      <c r="D90" s="103">
        <f>D80*C90</f>
        <v>5.6187464868600001</v>
      </c>
    </row>
    <row r="91" spans="1:4" x14ac:dyDescent="0.25">
      <c r="A91" s="94" t="s">
        <v>42</v>
      </c>
      <c r="B91" s="93" t="s">
        <v>126</v>
      </c>
      <c r="C91" s="130"/>
      <c r="D91" s="103">
        <f>(($D$26+$D$62+$D$72)-$D$51)*C91</f>
        <v>0</v>
      </c>
    </row>
    <row r="92" spans="1:4" x14ac:dyDescent="0.25">
      <c r="A92" s="106" t="s">
        <v>58</v>
      </c>
      <c r="B92" s="106"/>
      <c r="C92" s="106"/>
      <c r="D92" s="105">
        <f>SUM(D85:D91)</f>
        <v>1307.7272272109799</v>
      </c>
    </row>
    <row r="93" spans="1:4" x14ac:dyDescent="0.25">
      <c r="A93" s="193" t="s">
        <v>99</v>
      </c>
      <c r="B93" s="194"/>
      <c r="C93" s="194"/>
      <c r="D93" s="195"/>
    </row>
    <row r="94" spans="1:4" x14ac:dyDescent="0.25">
      <c r="A94" s="106" t="s">
        <v>100</v>
      </c>
      <c r="B94" s="94" t="s">
        <v>101</v>
      </c>
      <c r="C94" s="94"/>
      <c r="D94" s="99" t="s">
        <v>56</v>
      </c>
    </row>
    <row r="95" spans="1:4" x14ac:dyDescent="0.25">
      <c r="A95" s="94" t="s">
        <v>33</v>
      </c>
      <c r="B95" s="94" t="s">
        <v>102</v>
      </c>
      <c r="C95" s="94"/>
      <c r="D95" s="103">
        <v>0</v>
      </c>
    </row>
    <row r="96" spans="1:4" x14ac:dyDescent="0.25">
      <c r="A96" s="106" t="s">
        <v>58</v>
      </c>
      <c r="B96" s="106"/>
      <c r="C96" s="106"/>
      <c r="D96" s="105"/>
    </row>
    <row r="97" spans="1:4" x14ac:dyDescent="0.25">
      <c r="A97" s="109"/>
      <c r="B97" s="109"/>
      <c r="C97" s="109"/>
      <c r="D97" s="109"/>
    </row>
    <row r="98" spans="1:4" x14ac:dyDescent="0.25">
      <c r="A98" s="196" t="s">
        <v>103</v>
      </c>
      <c r="B98" s="197"/>
      <c r="C98" s="197"/>
      <c r="D98" s="198"/>
    </row>
    <row r="99" spans="1:4" x14ac:dyDescent="0.25">
      <c r="A99" s="99">
        <v>4</v>
      </c>
      <c r="B99" s="137" t="s">
        <v>104</v>
      </c>
      <c r="C99" s="138"/>
      <c r="D99" s="99" t="s">
        <v>56</v>
      </c>
    </row>
    <row r="100" spans="1:4" x14ac:dyDescent="0.25">
      <c r="A100" s="93" t="s">
        <v>93</v>
      </c>
      <c r="B100" s="139" t="s">
        <v>94</v>
      </c>
      <c r="C100" s="140"/>
      <c r="D100" s="141">
        <f>D92</f>
        <v>1307.7272272109799</v>
      </c>
    </row>
    <row r="101" spans="1:4" x14ac:dyDescent="0.25">
      <c r="A101" s="93" t="s">
        <v>100</v>
      </c>
      <c r="B101" s="139" t="s">
        <v>101</v>
      </c>
      <c r="C101" s="140"/>
      <c r="D101" s="103">
        <f>D96</f>
        <v>0</v>
      </c>
    </row>
    <row r="102" spans="1:4" x14ac:dyDescent="0.25">
      <c r="A102" s="142" t="s">
        <v>58</v>
      </c>
      <c r="B102" s="143"/>
      <c r="C102" s="144"/>
      <c r="D102" s="105">
        <f>SUM(D100:D101)</f>
        <v>1307.7272272109799</v>
      </c>
    </row>
    <row r="103" spans="1:4" x14ac:dyDescent="0.25">
      <c r="A103" s="98" t="s">
        <v>54</v>
      </c>
      <c r="B103" s="98"/>
      <c r="C103" s="98"/>
      <c r="D103" s="98"/>
    </row>
    <row r="104" spans="1:4" x14ac:dyDescent="0.25">
      <c r="A104" s="196" t="s">
        <v>105</v>
      </c>
      <c r="B104" s="197"/>
      <c r="C104" s="197"/>
      <c r="D104" s="198"/>
    </row>
    <row r="105" spans="1:4" x14ac:dyDescent="0.25">
      <c r="A105" s="99">
        <v>5</v>
      </c>
      <c r="B105" s="99" t="s">
        <v>106</v>
      </c>
      <c r="C105" s="99"/>
      <c r="D105" s="99" t="s">
        <v>56</v>
      </c>
    </row>
    <row r="106" spans="1:4" x14ac:dyDescent="0.25">
      <c r="A106" s="115" t="s">
        <v>33</v>
      </c>
      <c r="B106" s="145" t="s">
        <v>188</v>
      </c>
      <c r="C106" s="145"/>
      <c r="D106" s="119">
        <v>238.66</v>
      </c>
    </row>
    <row r="107" spans="1:4" x14ac:dyDescent="0.25">
      <c r="A107" s="93" t="s">
        <v>35</v>
      </c>
      <c r="B107" s="93"/>
      <c r="C107" s="99"/>
      <c r="D107" s="100">
        <v>0</v>
      </c>
    </row>
    <row r="108" spans="1:4" x14ac:dyDescent="0.25">
      <c r="A108" s="99" t="s">
        <v>58</v>
      </c>
      <c r="B108" s="99"/>
      <c r="C108" s="99"/>
      <c r="D108" s="101">
        <f>D106+D107</f>
        <v>238.66</v>
      </c>
    </row>
    <row r="109" spans="1:4" x14ac:dyDescent="0.25">
      <c r="A109" s="199"/>
      <c r="B109" s="199"/>
      <c r="C109" s="199"/>
      <c r="D109" s="199"/>
    </row>
    <row r="110" spans="1:4" x14ac:dyDescent="0.25">
      <c r="A110" s="196" t="s">
        <v>107</v>
      </c>
      <c r="B110" s="197"/>
      <c r="C110" s="197"/>
      <c r="D110" s="198"/>
    </row>
    <row r="111" spans="1:4" x14ac:dyDescent="0.25">
      <c r="A111" s="99">
        <v>6</v>
      </c>
      <c r="B111" s="99" t="s">
        <v>108</v>
      </c>
      <c r="C111" s="99" t="s">
        <v>68</v>
      </c>
      <c r="D111" s="99" t="s">
        <v>56</v>
      </c>
    </row>
    <row r="112" spans="1:4" x14ac:dyDescent="0.25">
      <c r="A112" s="93" t="s">
        <v>33</v>
      </c>
      <c r="B112" s="145" t="s">
        <v>109</v>
      </c>
      <c r="C112" s="146">
        <v>0.05</v>
      </c>
      <c r="D112" s="100">
        <f>C112*D128</f>
        <v>783.50547506054909</v>
      </c>
    </row>
    <row r="113" spans="1:4" x14ac:dyDescent="0.25">
      <c r="A113" s="93" t="s">
        <v>35</v>
      </c>
      <c r="B113" s="145" t="s">
        <v>110</v>
      </c>
      <c r="C113" s="146">
        <v>0.1</v>
      </c>
      <c r="D113" s="100">
        <f>C113*(D112+D128)</f>
        <v>1645.3614976271529</v>
      </c>
    </row>
    <row r="114" spans="1:4" x14ac:dyDescent="0.25">
      <c r="A114" s="93" t="s">
        <v>38</v>
      </c>
      <c r="B114" s="145" t="s">
        <v>111</v>
      </c>
      <c r="C114" s="147">
        <v>6.1499999999999999E-2</v>
      </c>
      <c r="D114" s="100">
        <f>(D26+D62+D72+D102+D107+D112+D113)*(C115+C116+C117)/(1-(C115+C116+C117))</f>
        <v>1069.5367045842877</v>
      </c>
    </row>
    <row r="115" spans="1:4" x14ac:dyDescent="0.25">
      <c r="A115" s="93"/>
      <c r="B115" s="115" t="s">
        <v>112</v>
      </c>
      <c r="C115" s="147">
        <v>6.4999999999999997E-3</v>
      </c>
      <c r="D115" s="100">
        <f>C115*D130</f>
        <v>124.59533566013928</v>
      </c>
    </row>
    <row r="116" spans="1:4" x14ac:dyDescent="0.25">
      <c r="A116" s="93"/>
      <c r="B116" s="115" t="s">
        <v>113</v>
      </c>
      <c r="C116" s="147">
        <v>0.03</v>
      </c>
      <c r="D116" s="100">
        <f>C116*D130</f>
        <v>575.05539535448906</v>
      </c>
    </row>
    <row r="117" spans="1:4" x14ac:dyDescent="0.25">
      <c r="A117" s="93"/>
      <c r="B117" s="93" t="s">
        <v>114</v>
      </c>
      <c r="C117" s="148">
        <v>0.02</v>
      </c>
      <c r="D117" s="100">
        <f>C117*D130</f>
        <v>383.37026356965936</v>
      </c>
    </row>
    <row r="118" spans="1:4" x14ac:dyDescent="0.25">
      <c r="A118" s="99" t="s">
        <v>58</v>
      </c>
      <c r="B118" s="99"/>
      <c r="C118" s="99"/>
      <c r="D118" s="101">
        <f>SUM(D112:D114)</f>
        <v>3498.4036772719896</v>
      </c>
    </row>
    <row r="119" spans="1:4" x14ac:dyDescent="0.25">
      <c r="A119" s="98"/>
      <c r="B119" s="98"/>
      <c r="C119" s="98"/>
      <c r="D119" s="98"/>
    </row>
    <row r="120" spans="1:4" x14ac:dyDescent="0.25">
      <c r="A120" s="188" t="s">
        <v>115</v>
      </c>
      <c r="B120" s="189"/>
      <c r="C120" s="189"/>
      <c r="D120" s="190"/>
    </row>
    <row r="121" spans="1:4" x14ac:dyDescent="0.25">
      <c r="A121" s="98" t="s">
        <v>54</v>
      </c>
      <c r="B121" s="98"/>
      <c r="C121" s="98"/>
      <c r="D121" s="98"/>
    </row>
    <row r="122" spans="1:4" x14ac:dyDescent="0.25">
      <c r="A122" s="93"/>
      <c r="B122" s="99" t="s">
        <v>116</v>
      </c>
      <c r="C122" s="99"/>
      <c r="D122" s="99" t="s">
        <v>56</v>
      </c>
    </row>
    <row r="123" spans="1:4" x14ac:dyDescent="0.25">
      <c r="A123" s="93" t="s">
        <v>33</v>
      </c>
      <c r="B123" s="200" t="s">
        <v>53</v>
      </c>
      <c r="C123" s="201"/>
      <c r="D123" s="100">
        <f>D26</f>
        <v>8380</v>
      </c>
    </row>
    <row r="124" spans="1:4" x14ac:dyDescent="0.25">
      <c r="A124" s="93" t="s">
        <v>35</v>
      </c>
      <c r="B124" s="200" t="s">
        <v>117</v>
      </c>
      <c r="C124" s="201"/>
      <c r="D124" s="100">
        <f>D62</f>
        <v>5157.1851240000005</v>
      </c>
    </row>
    <row r="125" spans="1:4" x14ac:dyDescent="0.25">
      <c r="A125" s="93" t="s">
        <v>38</v>
      </c>
      <c r="B125" s="200" t="s">
        <v>118</v>
      </c>
      <c r="C125" s="201"/>
      <c r="D125" s="100">
        <f>D72</f>
        <v>586.53715</v>
      </c>
    </row>
    <row r="126" spans="1:4" x14ac:dyDescent="0.25">
      <c r="A126" s="93" t="s">
        <v>57</v>
      </c>
      <c r="B126" s="200" t="s">
        <v>119</v>
      </c>
      <c r="C126" s="201"/>
      <c r="D126" s="100">
        <f>D102</f>
        <v>1307.7272272109799</v>
      </c>
    </row>
    <row r="127" spans="1:4" x14ac:dyDescent="0.25">
      <c r="A127" s="93" t="s">
        <v>41</v>
      </c>
      <c r="B127" s="200" t="s">
        <v>120</v>
      </c>
      <c r="C127" s="201"/>
      <c r="D127" s="100">
        <f>D108</f>
        <v>238.66</v>
      </c>
    </row>
    <row r="128" spans="1:4" x14ac:dyDescent="0.25">
      <c r="A128" s="205" t="s">
        <v>121</v>
      </c>
      <c r="B128" s="206"/>
      <c r="C128" s="207"/>
      <c r="D128" s="101">
        <f>SUM(D123:D127)</f>
        <v>15670.10950121098</v>
      </c>
    </row>
    <row r="129" spans="1:4" x14ac:dyDescent="0.25">
      <c r="A129" s="93" t="s">
        <v>42</v>
      </c>
      <c r="B129" s="200" t="s">
        <v>122</v>
      </c>
      <c r="C129" s="201"/>
      <c r="D129" s="100">
        <f>D118</f>
        <v>3498.4036772719896</v>
      </c>
    </row>
    <row r="130" spans="1:4" x14ac:dyDescent="0.25">
      <c r="A130" s="202" t="s">
        <v>123</v>
      </c>
      <c r="B130" s="203"/>
      <c r="C130" s="204"/>
      <c r="D130" s="105">
        <f>SUM(D128+D129)</f>
        <v>19168.513178482968</v>
      </c>
    </row>
    <row r="131" spans="1:4" x14ac:dyDescent="0.25">
      <c r="D131" s="133"/>
    </row>
    <row r="132" spans="1:4" x14ac:dyDescent="0.25">
      <c r="C132" s="106" t="s">
        <v>128</v>
      </c>
      <c r="D132" s="106">
        <v>4</v>
      </c>
    </row>
    <row r="133" spans="1:4" x14ac:dyDescent="0.25">
      <c r="A133" s="98"/>
      <c r="B133" s="98"/>
      <c r="C133" s="94" t="s">
        <v>124</v>
      </c>
      <c r="D133" s="149">
        <f>D132*D130</f>
        <v>76674.052713931873</v>
      </c>
    </row>
    <row r="134" spans="1:4" x14ac:dyDescent="0.25">
      <c r="A134" s="98"/>
      <c r="B134" s="98"/>
      <c r="C134" s="106" t="s">
        <v>127</v>
      </c>
      <c r="D134" s="150">
        <v>12</v>
      </c>
    </row>
    <row r="135" spans="1:4" x14ac:dyDescent="0.25">
      <c r="A135" s="98"/>
      <c r="B135" s="98"/>
      <c r="C135" s="94" t="s">
        <v>125</v>
      </c>
      <c r="D135" s="151">
        <f>D134*D133</f>
        <v>920088.63256718242</v>
      </c>
    </row>
    <row r="137" spans="1:4" x14ac:dyDescent="0.25">
      <c r="A137" s="246"/>
      <c r="B137" s="246"/>
      <c r="C137" s="246"/>
      <c r="D137" s="246"/>
    </row>
    <row r="138" spans="1:4" x14ac:dyDescent="0.25">
      <c r="A138" s="247"/>
      <c r="B138" s="247"/>
      <c r="C138" s="247"/>
      <c r="D138" s="247"/>
    </row>
    <row r="139" spans="1:4" x14ac:dyDescent="0.25">
      <c r="A139" s="248"/>
      <c r="B139" s="248"/>
      <c r="C139" s="248"/>
      <c r="D139" s="248"/>
    </row>
    <row r="140" spans="1:4" x14ac:dyDescent="0.25">
      <c r="A140" s="248"/>
      <c r="B140" s="248"/>
      <c r="C140" s="248"/>
      <c r="D140" s="248"/>
    </row>
    <row r="141" spans="1:4" x14ac:dyDescent="0.25">
      <c r="A141" s="248"/>
      <c r="B141" s="248"/>
      <c r="C141" s="248"/>
      <c r="D141" s="248"/>
    </row>
    <row r="142" spans="1:4" x14ac:dyDescent="0.25">
      <c r="A142" s="249"/>
      <c r="B142" s="249"/>
      <c r="C142" s="249"/>
      <c r="D142" s="249"/>
    </row>
    <row r="143" spans="1:4" x14ac:dyDescent="0.25">
      <c r="A143" s="248"/>
      <c r="B143" s="248"/>
      <c r="C143" s="248"/>
      <c r="D143" s="248"/>
    </row>
    <row r="144" spans="1:4" x14ac:dyDescent="0.25">
      <c r="A144" s="248"/>
      <c r="B144" s="248"/>
      <c r="C144" s="248"/>
      <c r="D144" s="248"/>
    </row>
    <row r="145" spans="1:4" x14ac:dyDescent="0.25">
      <c r="A145" s="248"/>
      <c r="B145" s="248"/>
      <c r="C145" s="248"/>
      <c r="D145" s="248"/>
    </row>
    <row r="146" spans="1:4" x14ac:dyDescent="0.25">
      <c r="A146" s="248"/>
      <c r="B146" s="248"/>
      <c r="C146" s="248"/>
      <c r="D146" s="248"/>
    </row>
    <row r="147" spans="1:4" x14ac:dyDescent="0.25">
      <c r="A147" s="249"/>
      <c r="B147" s="249"/>
      <c r="C147" s="249"/>
      <c r="D147" s="249"/>
    </row>
    <row r="148" spans="1:4" x14ac:dyDescent="0.25">
      <c r="A148" s="248"/>
      <c r="B148" s="248"/>
      <c r="C148" s="248"/>
      <c r="D148" s="248"/>
    </row>
    <row r="149" spans="1:4" x14ac:dyDescent="0.25">
      <c r="A149" s="249"/>
      <c r="B149" s="249"/>
      <c r="C149" s="249"/>
      <c r="D149" s="249"/>
    </row>
    <row r="150" spans="1:4" x14ac:dyDescent="0.25">
      <c r="A150" s="248"/>
      <c r="B150" s="248"/>
      <c r="C150" s="248"/>
      <c r="D150" s="248"/>
    </row>
    <row r="151" spans="1:4" x14ac:dyDescent="0.25">
      <c r="A151" s="248"/>
      <c r="B151" s="248"/>
      <c r="C151" s="248"/>
      <c r="D151" s="248"/>
    </row>
    <row r="152" spans="1:4" x14ac:dyDescent="0.25">
      <c r="A152" s="249"/>
      <c r="B152" s="249"/>
      <c r="C152" s="249"/>
      <c r="D152" s="249"/>
    </row>
    <row r="153" spans="1:4" x14ac:dyDescent="0.25">
      <c r="A153" s="248"/>
      <c r="B153" s="248"/>
      <c r="C153" s="248"/>
      <c r="D153" s="248"/>
    </row>
    <row r="154" spans="1:4" x14ac:dyDescent="0.25">
      <c r="A154" s="248"/>
      <c r="B154" s="248"/>
      <c r="C154" s="248"/>
      <c r="D154" s="248"/>
    </row>
    <row r="155" spans="1:4" x14ac:dyDescent="0.25">
      <c r="A155" s="248"/>
      <c r="B155" s="248"/>
      <c r="C155" s="248"/>
      <c r="D155" s="248"/>
    </row>
    <row r="156" spans="1:4" x14ac:dyDescent="0.25">
      <c r="A156" s="247"/>
      <c r="B156" s="247"/>
      <c r="C156" s="247"/>
      <c r="D156" s="247"/>
    </row>
  </sheetData>
  <mergeCells count="82">
    <mergeCell ref="A152:D152"/>
    <mergeCell ref="A153:D153"/>
    <mergeCell ref="A154:D154"/>
    <mergeCell ref="A155:D155"/>
    <mergeCell ref="A156:D156"/>
    <mergeCell ref="A147:D147"/>
    <mergeCell ref="A148:D148"/>
    <mergeCell ref="A149:D149"/>
    <mergeCell ref="A150:D150"/>
    <mergeCell ref="A151:D151"/>
    <mergeCell ref="A142:D142"/>
    <mergeCell ref="A143:D143"/>
    <mergeCell ref="A144:D144"/>
    <mergeCell ref="A145:D145"/>
    <mergeCell ref="A146:D146"/>
    <mergeCell ref="A137:D137"/>
    <mergeCell ref="A138:D138"/>
    <mergeCell ref="A139:D139"/>
    <mergeCell ref="A140:D140"/>
    <mergeCell ref="A141:D141"/>
    <mergeCell ref="A98:D98"/>
    <mergeCell ref="A104:D104"/>
    <mergeCell ref="A109:D109"/>
    <mergeCell ref="A110:D110"/>
    <mergeCell ref="A120:D120"/>
    <mergeCell ref="A23:D23"/>
    <mergeCell ref="B20:C20"/>
    <mergeCell ref="A1:D1"/>
    <mergeCell ref="B9:C9"/>
    <mergeCell ref="A18:D18"/>
    <mergeCell ref="A17:D17"/>
    <mergeCell ref="B21:C21"/>
    <mergeCell ref="A13:D13"/>
    <mergeCell ref="A14:D14"/>
    <mergeCell ref="A15:C15"/>
    <mergeCell ref="A16:C16"/>
    <mergeCell ref="B19:C19"/>
    <mergeCell ref="A4:C4"/>
    <mergeCell ref="A3:D3"/>
    <mergeCell ref="A2:D2"/>
    <mergeCell ref="B7:C7"/>
    <mergeCell ref="B24:C24"/>
    <mergeCell ref="A26:C26"/>
    <mergeCell ref="A28:D28"/>
    <mergeCell ref="A29:D29"/>
    <mergeCell ref="B30:C30"/>
    <mergeCell ref="A33:B33"/>
    <mergeCell ref="A34:B34"/>
    <mergeCell ref="A35:C35"/>
    <mergeCell ref="A36:D36"/>
    <mergeCell ref="A37:D37"/>
    <mergeCell ref="A48:D48"/>
    <mergeCell ref="A49:D49"/>
    <mergeCell ref="B50:C50"/>
    <mergeCell ref="A55:C55"/>
    <mergeCell ref="A56:D56"/>
    <mergeCell ref="A57:D57"/>
    <mergeCell ref="B58:C58"/>
    <mergeCell ref="B59:C59"/>
    <mergeCell ref="B61:C61"/>
    <mergeCell ref="B60:C60"/>
    <mergeCell ref="A62:C62"/>
    <mergeCell ref="A64:D64"/>
    <mergeCell ref="A72:C72"/>
    <mergeCell ref="A74:D74"/>
    <mergeCell ref="A80:C80"/>
    <mergeCell ref="A82:D82"/>
    <mergeCell ref="A83:D83"/>
    <mergeCell ref="A93:D93"/>
    <mergeCell ref="B129:C129"/>
    <mergeCell ref="A128:C128"/>
    <mergeCell ref="A130:C130"/>
    <mergeCell ref="B126:C126"/>
    <mergeCell ref="B127:C127"/>
    <mergeCell ref="B123:C123"/>
    <mergeCell ref="B124:C124"/>
    <mergeCell ref="B125:C125"/>
    <mergeCell ref="B12:C12"/>
    <mergeCell ref="B11:C11"/>
    <mergeCell ref="B10:C10"/>
    <mergeCell ref="B8:C8"/>
    <mergeCell ref="A6:D6"/>
  </mergeCells>
  <pageMargins left="0.25" right="0.25" top="0.75" bottom="0.75" header="0.3" footer="0.3"/>
  <pageSetup paperSize="9" scale="95" fitToHeight="0"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91408-B0BF-4031-8161-A6F91CDC0890}">
  <dimension ref="A1:I157"/>
  <sheetViews>
    <sheetView tabSelected="1" topLeftCell="A11" workbookViewId="0">
      <selection activeCell="E26" sqref="E26"/>
    </sheetView>
  </sheetViews>
  <sheetFormatPr defaultRowHeight="12.75" x14ac:dyDescent="0.25"/>
  <cols>
    <col min="1" max="1" width="5" style="82" bestFit="1" customWidth="1"/>
    <col min="2" max="2" width="54.140625" style="82" bestFit="1" customWidth="1"/>
    <col min="3" max="3" width="17.28515625" style="82" bestFit="1" customWidth="1"/>
    <col min="4" max="4" width="18.42578125" style="82" bestFit="1" customWidth="1"/>
    <col min="5" max="5" width="75.28515625" style="62" customWidth="1"/>
    <col min="6" max="6" width="75.28515625" style="82" customWidth="1"/>
    <col min="7" max="16384" width="9.140625" style="82"/>
  </cols>
  <sheetData>
    <row r="1" spans="1:4" x14ac:dyDescent="0.25">
      <c r="A1" s="162" t="s">
        <v>150</v>
      </c>
      <c r="B1" s="162"/>
      <c r="C1" s="162"/>
      <c r="D1" s="162"/>
    </row>
    <row r="2" spans="1:4" x14ac:dyDescent="0.25">
      <c r="A2" s="163"/>
      <c r="B2" s="162"/>
      <c r="C2" s="162"/>
      <c r="D2" s="164"/>
    </row>
    <row r="3" spans="1:4" ht="13.5" thickBot="1" x14ac:dyDescent="0.3">
      <c r="A3" s="165" t="s">
        <v>30</v>
      </c>
      <c r="B3" s="165"/>
      <c r="C3" s="165"/>
      <c r="D3" s="165"/>
    </row>
    <row r="4" spans="1:4" x14ac:dyDescent="0.25">
      <c r="A4" s="209" t="s">
        <v>31</v>
      </c>
      <c r="B4" s="210"/>
      <c r="C4" s="210"/>
      <c r="D4" s="88"/>
    </row>
    <row r="5" spans="1:4" x14ac:dyDescent="0.25">
      <c r="A5" s="89"/>
      <c r="B5" s="90"/>
      <c r="C5" s="90"/>
      <c r="D5" s="90"/>
    </row>
    <row r="6" spans="1:4" ht="13.5" thickBot="1" x14ac:dyDescent="0.3">
      <c r="A6" s="166" t="s">
        <v>32</v>
      </c>
      <c r="B6" s="166"/>
      <c r="C6" s="166"/>
      <c r="D6" s="166"/>
    </row>
    <row r="7" spans="1:4" x14ac:dyDescent="0.25">
      <c r="A7" s="91" t="s">
        <v>33</v>
      </c>
      <c r="B7" s="208" t="s">
        <v>34</v>
      </c>
      <c r="C7" s="208"/>
      <c r="D7" s="92"/>
    </row>
    <row r="8" spans="1:4" x14ac:dyDescent="0.25">
      <c r="A8" s="93" t="s">
        <v>35</v>
      </c>
      <c r="B8" s="169" t="s">
        <v>36</v>
      </c>
      <c r="C8" s="169"/>
      <c r="D8" s="94" t="s">
        <v>37</v>
      </c>
    </row>
    <row r="9" spans="1:4" ht="15" x14ac:dyDescent="0.25">
      <c r="A9" s="95" t="s">
        <v>38</v>
      </c>
      <c r="B9" s="170" t="s">
        <v>39</v>
      </c>
      <c r="C9" s="170"/>
      <c r="D9" s="219" t="s">
        <v>153</v>
      </c>
    </row>
    <row r="10" spans="1:4" x14ac:dyDescent="0.25">
      <c r="A10" s="95" t="s">
        <v>57</v>
      </c>
      <c r="B10" s="171" t="s">
        <v>141</v>
      </c>
      <c r="C10" s="172"/>
      <c r="D10" s="94" t="s">
        <v>154</v>
      </c>
    </row>
    <row r="11" spans="1:4" x14ac:dyDescent="0.25">
      <c r="A11" s="95" t="s">
        <v>41</v>
      </c>
      <c r="B11" s="170" t="s">
        <v>40</v>
      </c>
      <c r="C11" s="170"/>
      <c r="D11" s="96">
        <v>45804</v>
      </c>
    </row>
    <row r="12" spans="1:4" x14ac:dyDescent="0.25">
      <c r="A12" s="95" t="s">
        <v>42</v>
      </c>
      <c r="B12" s="170" t="s">
        <v>45</v>
      </c>
      <c r="C12" s="170"/>
      <c r="D12" s="94" t="s">
        <v>46</v>
      </c>
    </row>
    <row r="13" spans="1:4" x14ac:dyDescent="0.25">
      <c r="A13" s="170"/>
      <c r="B13" s="170"/>
      <c r="C13" s="170"/>
      <c r="D13" s="170"/>
    </row>
    <row r="14" spans="1:4" ht="13.5" thickBot="1" x14ac:dyDescent="0.3">
      <c r="A14" s="173" t="s">
        <v>47</v>
      </c>
      <c r="B14" s="173"/>
      <c r="C14" s="173"/>
      <c r="D14" s="173"/>
    </row>
    <row r="15" spans="1:4" x14ac:dyDescent="0.25">
      <c r="A15" s="170" t="s">
        <v>48</v>
      </c>
      <c r="B15" s="170"/>
      <c r="C15" s="170"/>
      <c r="D15" s="95" t="s">
        <v>155</v>
      </c>
    </row>
    <row r="16" spans="1:4" x14ac:dyDescent="0.25">
      <c r="A16" s="170" t="s">
        <v>139</v>
      </c>
      <c r="B16" s="170"/>
      <c r="C16" s="170"/>
      <c r="D16" s="94" t="s">
        <v>147</v>
      </c>
    </row>
    <row r="17" spans="1:5" x14ac:dyDescent="0.25">
      <c r="A17" s="174"/>
      <c r="B17" s="174"/>
      <c r="C17" s="174"/>
      <c r="D17" s="172"/>
    </row>
    <row r="18" spans="1:5" ht="13.5" thickBot="1" x14ac:dyDescent="0.3">
      <c r="A18" s="173" t="s">
        <v>49</v>
      </c>
      <c r="B18" s="173"/>
      <c r="C18" s="173"/>
      <c r="D18" s="173"/>
    </row>
    <row r="19" spans="1:5" x14ac:dyDescent="0.25">
      <c r="A19" s="93">
        <v>3</v>
      </c>
      <c r="B19" s="167" t="s">
        <v>50</v>
      </c>
      <c r="C19" s="168"/>
      <c r="D19" s="97">
        <v>3006</v>
      </c>
    </row>
    <row r="20" spans="1:5" x14ac:dyDescent="0.25">
      <c r="A20" s="95">
        <v>4</v>
      </c>
      <c r="B20" s="170" t="s">
        <v>51</v>
      </c>
      <c r="C20" s="170"/>
      <c r="D20" s="95" t="s">
        <v>163</v>
      </c>
    </row>
    <row r="21" spans="1:5" x14ac:dyDescent="0.25">
      <c r="A21" s="95">
        <v>6</v>
      </c>
      <c r="B21" s="170" t="s">
        <v>52</v>
      </c>
      <c r="C21" s="170"/>
      <c r="D21" s="97">
        <v>1621</v>
      </c>
    </row>
    <row r="22" spans="1:5" ht="13.5" thickBot="1" x14ac:dyDescent="0.3">
      <c r="A22" s="98"/>
      <c r="B22" s="98"/>
      <c r="C22" s="98"/>
      <c r="D22" s="98"/>
    </row>
    <row r="23" spans="1:5" ht="13.5" thickBot="1" x14ac:dyDescent="0.3">
      <c r="A23" s="176" t="s">
        <v>53</v>
      </c>
      <c r="B23" s="176"/>
      <c r="C23" s="176"/>
      <c r="D23" s="176"/>
      <c r="E23" s="84"/>
    </row>
    <row r="24" spans="1:5" x14ac:dyDescent="0.25">
      <c r="A24" s="99">
        <v>1</v>
      </c>
      <c r="B24" s="177" t="s">
        <v>55</v>
      </c>
      <c r="C24" s="177"/>
      <c r="D24" s="99" t="s">
        <v>56</v>
      </c>
    </row>
    <row r="25" spans="1:5" x14ac:dyDescent="0.25">
      <c r="A25" s="93" t="s">
        <v>33</v>
      </c>
      <c r="B25" s="93" t="s">
        <v>140</v>
      </c>
      <c r="C25" s="93"/>
      <c r="D25" s="100">
        <f>D19</f>
        <v>3006</v>
      </c>
    </row>
    <row r="26" spans="1:5" x14ac:dyDescent="0.25">
      <c r="A26" s="93" t="s">
        <v>35</v>
      </c>
      <c r="B26" s="93" t="s">
        <v>164</v>
      </c>
      <c r="C26" s="93"/>
      <c r="D26" s="100">
        <f>D25*0.2</f>
        <v>601.20000000000005</v>
      </c>
      <c r="E26" s="83"/>
    </row>
    <row r="27" spans="1:5" x14ac:dyDescent="0.25">
      <c r="A27" s="177" t="s">
        <v>58</v>
      </c>
      <c r="B27" s="177"/>
      <c r="C27" s="177"/>
      <c r="D27" s="101">
        <f>SUM(D25:D26)</f>
        <v>3607.2</v>
      </c>
    </row>
    <row r="28" spans="1:5" ht="13.5" thickBot="1" x14ac:dyDescent="0.3">
      <c r="A28" s="98" t="s">
        <v>54</v>
      </c>
      <c r="B28" s="98"/>
      <c r="C28" s="98"/>
      <c r="D28" s="98"/>
    </row>
    <row r="29" spans="1:5" ht="13.5" thickBot="1" x14ac:dyDescent="0.3">
      <c r="A29" s="176" t="s">
        <v>59</v>
      </c>
      <c r="B29" s="176"/>
      <c r="C29" s="176"/>
      <c r="D29" s="176"/>
    </row>
    <row r="30" spans="1:5" x14ac:dyDescent="0.25">
      <c r="A30" s="178" t="s">
        <v>60</v>
      </c>
      <c r="B30" s="178"/>
      <c r="C30" s="178"/>
      <c r="D30" s="178"/>
    </row>
    <row r="31" spans="1:5" x14ac:dyDescent="0.25">
      <c r="A31" s="99" t="s">
        <v>61</v>
      </c>
      <c r="B31" s="177" t="s">
        <v>62</v>
      </c>
      <c r="C31" s="177"/>
      <c r="D31" s="99" t="s">
        <v>56</v>
      </c>
    </row>
    <row r="32" spans="1:5" x14ac:dyDescent="0.25">
      <c r="A32" s="94" t="s">
        <v>33</v>
      </c>
      <c r="B32" s="94" t="s">
        <v>63</v>
      </c>
      <c r="C32" s="102">
        <v>8.3299999999999999E-2</v>
      </c>
      <c r="D32" s="103">
        <f>C32*D27</f>
        <v>300.47976</v>
      </c>
    </row>
    <row r="33" spans="1:4" x14ac:dyDescent="0.25">
      <c r="A33" s="94" t="s">
        <v>35</v>
      </c>
      <c r="B33" s="94" t="s">
        <v>64</v>
      </c>
      <c r="C33" s="102">
        <v>2.7799999999999998E-2</v>
      </c>
      <c r="D33" s="103">
        <f>SUM(D27*C33)</f>
        <v>100.28016</v>
      </c>
    </row>
    <row r="34" spans="1:4" x14ac:dyDescent="0.25">
      <c r="A34" s="179" t="s">
        <v>130</v>
      </c>
      <c r="B34" s="180"/>
      <c r="C34" s="104">
        <f>SUM(C32+C33)</f>
        <v>0.1111</v>
      </c>
      <c r="D34" s="105">
        <f>SUM(D32:D33)</f>
        <v>400.75991999999997</v>
      </c>
    </row>
    <row r="35" spans="1:4" x14ac:dyDescent="0.25">
      <c r="A35" s="181" t="s">
        <v>129</v>
      </c>
      <c r="B35" s="182"/>
      <c r="C35" s="107">
        <f>SUM(C40:C47)</f>
        <v>0.36800000000000005</v>
      </c>
      <c r="D35" s="103">
        <f>SUM(D34*C35)</f>
        <v>147.47965056000001</v>
      </c>
    </row>
    <row r="36" spans="1:4" x14ac:dyDescent="0.25">
      <c r="A36" s="183" t="s">
        <v>58</v>
      </c>
      <c r="B36" s="184"/>
      <c r="C36" s="185"/>
      <c r="D36" s="108">
        <f>SUM(D34+D35)</f>
        <v>548.23957055999995</v>
      </c>
    </row>
    <row r="37" spans="1:4" x14ac:dyDescent="0.25">
      <c r="A37" s="175"/>
      <c r="B37" s="175"/>
      <c r="C37" s="175"/>
      <c r="D37" s="175"/>
    </row>
    <row r="38" spans="1:4" x14ac:dyDescent="0.25">
      <c r="A38" s="186" t="s">
        <v>65</v>
      </c>
      <c r="B38" s="186"/>
      <c r="C38" s="186"/>
      <c r="D38" s="186"/>
    </row>
    <row r="39" spans="1:4" x14ac:dyDescent="0.25">
      <c r="A39" s="110" t="s">
        <v>66</v>
      </c>
      <c r="B39" s="110" t="s">
        <v>67</v>
      </c>
      <c r="C39" s="110" t="s">
        <v>68</v>
      </c>
      <c r="D39" s="110" t="s">
        <v>56</v>
      </c>
    </row>
    <row r="40" spans="1:4" x14ac:dyDescent="0.25">
      <c r="A40" s="111" t="s">
        <v>33</v>
      </c>
      <c r="B40" s="111" t="s">
        <v>69</v>
      </c>
      <c r="C40" s="107">
        <v>0.2</v>
      </c>
      <c r="D40" s="100">
        <f>D27*C40</f>
        <v>721.44</v>
      </c>
    </row>
    <row r="41" spans="1:4" x14ac:dyDescent="0.25">
      <c r="A41" s="111" t="s">
        <v>35</v>
      </c>
      <c r="B41" s="111" t="s">
        <v>70</v>
      </c>
      <c r="C41" s="107">
        <v>2.5000000000000001E-2</v>
      </c>
      <c r="D41" s="100">
        <f>D27*C41</f>
        <v>90.18</v>
      </c>
    </row>
    <row r="42" spans="1:4" x14ac:dyDescent="0.25">
      <c r="A42" s="111" t="s">
        <v>38</v>
      </c>
      <c r="B42" s="112" t="s">
        <v>71</v>
      </c>
      <c r="C42" s="113">
        <v>0.03</v>
      </c>
      <c r="D42" s="100">
        <f>D27*C42</f>
        <v>108.21599999999999</v>
      </c>
    </row>
    <row r="43" spans="1:4" x14ac:dyDescent="0.25">
      <c r="A43" s="111" t="s">
        <v>57</v>
      </c>
      <c r="B43" s="111" t="s">
        <v>72</v>
      </c>
      <c r="C43" s="107">
        <v>1.4999999999999999E-2</v>
      </c>
      <c r="D43" s="100">
        <f>D27*C43</f>
        <v>54.107999999999997</v>
      </c>
    </row>
    <row r="44" spans="1:4" x14ac:dyDescent="0.25">
      <c r="A44" s="111" t="s">
        <v>41</v>
      </c>
      <c r="B44" s="111" t="s">
        <v>73</v>
      </c>
      <c r="C44" s="107">
        <v>0.01</v>
      </c>
      <c r="D44" s="100">
        <f>D27*C44</f>
        <v>36.071999999999996</v>
      </c>
    </row>
    <row r="45" spans="1:4" x14ac:dyDescent="0.25">
      <c r="A45" s="111" t="s">
        <v>42</v>
      </c>
      <c r="B45" s="111" t="s">
        <v>74</v>
      </c>
      <c r="C45" s="107">
        <v>6.0000000000000001E-3</v>
      </c>
      <c r="D45" s="100">
        <f>D27*C45</f>
        <v>21.6432</v>
      </c>
    </row>
    <row r="46" spans="1:4" x14ac:dyDescent="0.25">
      <c r="A46" s="111" t="s">
        <v>43</v>
      </c>
      <c r="B46" s="111" t="s">
        <v>75</v>
      </c>
      <c r="C46" s="107">
        <v>2E-3</v>
      </c>
      <c r="D46" s="100">
        <f>D27*C46</f>
        <v>7.2143999999999995</v>
      </c>
    </row>
    <row r="47" spans="1:4" x14ac:dyDescent="0.25">
      <c r="A47" s="111" t="s">
        <v>44</v>
      </c>
      <c r="B47" s="111" t="s">
        <v>76</v>
      </c>
      <c r="C47" s="107">
        <v>0.08</v>
      </c>
      <c r="D47" s="100">
        <f>D27*C47</f>
        <v>288.57599999999996</v>
      </c>
    </row>
    <row r="48" spans="1:4" x14ac:dyDescent="0.25">
      <c r="A48" s="111"/>
      <c r="B48" s="110" t="s">
        <v>58</v>
      </c>
      <c r="C48" s="107">
        <f>SUM(C40:C47)</f>
        <v>0.36800000000000005</v>
      </c>
      <c r="D48" s="101">
        <f>SUM(D40:D47)</f>
        <v>1327.4496000000001</v>
      </c>
    </row>
    <row r="49" spans="1:4" x14ac:dyDescent="0.25">
      <c r="A49" s="175"/>
      <c r="B49" s="175"/>
      <c r="C49" s="175"/>
      <c r="D49" s="175"/>
    </row>
    <row r="50" spans="1:4" x14ac:dyDescent="0.25">
      <c r="A50" s="186" t="s">
        <v>77</v>
      </c>
      <c r="B50" s="186"/>
      <c r="C50" s="186"/>
      <c r="D50" s="186"/>
    </row>
    <row r="51" spans="1:4" x14ac:dyDescent="0.25">
      <c r="A51" s="99" t="s">
        <v>78</v>
      </c>
      <c r="B51" s="177" t="s">
        <v>79</v>
      </c>
      <c r="C51" s="177"/>
      <c r="D51" s="99" t="s">
        <v>56</v>
      </c>
    </row>
    <row r="52" spans="1:4" x14ac:dyDescent="0.25">
      <c r="A52" s="93" t="s">
        <v>33</v>
      </c>
      <c r="B52" s="93" t="s">
        <v>161</v>
      </c>
      <c r="C52" s="114">
        <v>0</v>
      </c>
      <c r="D52" s="103">
        <v>0</v>
      </c>
    </row>
    <row r="53" spans="1:4" x14ac:dyDescent="0.25">
      <c r="A53" s="93" t="s">
        <v>35</v>
      </c>
      <c r="B53" s="115" t="s">
        <v>158</v>
      </c>
      <c r="C53" s="116"/>
      <c r="D53" s="117">
        <f>(450*11)/12</f>
        <v>412.5</v>
      </c>
    </row>
    <row r="54" spans="1:4" x14ac:dyDescent="0.25">
      <c r="A54" s="93" t="s">
        <v>42</v>
      </c>
      <c r="B54" s="93" t="s">
        <v>159</v>
      </c>
      <c r="C54" s="118"/>
      <c r="D54" s="119">
        <v>11.86</v>
      </c>
    </row>
    <row r="55" spans="1:4" x14ac:dyDescent="0.25">
      <c r="A55" s="93" t="s">
        <v>43</v>
      </c>
      <c r="B55" s="93" t="s">
        <v>160</v>
      </c>
      <c r="C55" s="118"/>
      <c r="D55" s="119">
        <f>6315/12/139</f>
        <v>3.785971223021583</v>
      </c>
    </row>
    <row r="56" spans="1:4" x14ac:dyDescent="0.25">
      <c r="A56" s="177" t="s">
        <v>58</v>
      </c>
      <c r="B56" s="177"/>
      <c r="C56" s="177"/>
      <c r="D56" s="105">
        <f>SUM(D52:D55)</f>
        <v>428.1459712230216</v>
      </c>
    </row>
    <row r="57" spans="1:4" x14ac:dyDescent="0.25">
      <c r="A57" s="175"/>
      <c r="B57" s="175"/>
      <c r="C57" s="175"/>
      <c r="D57" s="175"/>
    </row>
    <row r="58" spans="1:4" x14ac:dyDescent="0.25">
      <c r="A58" s="186" t="s">
        <v>80</v>
      </c>
      <c r="B58" s="186"/>
      <c r="C58" s="186"/>
      <c r="D58" s="186"/>
    </row>
    <row r="59" spans="1:4" x14ac:dyDescent="0.25">
      <c r="A59" s="99">
        <v>2</v>
      </c>
      <c r="B59" s="177" t="s">
        <v>81</v>
      </c>
      <c r="C59" s="177"/>
      <c r="D59" s="99" t="s">
        <v>56</v>
      </c>
    </row>
    <row r="60" spans="1:4" x14ac:dyDescent="0.25">
      <c r="A60" s="93" t="s">
        <v>61</v>
      </c>
      <c r="B60" s="187" t="s">
        <v>82</v>
      </c>
      <c r="C60" s="187"/>
      <c r="D60" s="100">
        <f>D36</f>
        <v>548.23957055999995</v>
      </c>
    </row>
    <row r="61" spans="1:4" x14ac:dyDescent="0.25">
      <c r="A61" s="93" t="s">
        <v>66</v>
      </c>
      <c r="B61" s="187" t="s">
        <v>67</v>
      </c>
      <c r="C61" s="187"/>
      <c r="D61" s="100">
        <f>D48</f>
        <v>1327.4496000000001</v>
      </c>
    </row>
    <row r="62" spans="1:4" x14ac:dyDescent="0.25">
      <c r="A62" s="93" t="s">
        <v>78</v>
      </c>
      <c r="B62" s="187" t="s">
        <v>79</v>
      </c>
      <c r="C62" s="187"/>
      <c r="D62" s="100">
        <f>D56</f>
        <v>428.1459712230216</v>
      </c>
    </row>
    <row r="63" spans="1:4" x14ac:dyDescent="0.25">
      <c r="A63" s="177" t="s">
        <v>58</v>
      </c>
      <c r="B63" s="177"/>
      <c r="C63" s="177"/>
      <c r="D63" s="101">
        <f>SUM(D60:D62)</f>
        <v>2303.8351417830218</v>
      </c>
    </row>
    <row r="64" spans="1:4" x14ac:dyDescent="0.25">
      <c r="A64" s="120"/>
      <c r="B64" s="120"/>
      <c r="C64" s="120"/>
      <c r="D64" s="121"/>
    </row>
    <row r="65" spans="1:9" x14ac:dyDescent="0.25">
      <c r="A65" s="191" t="s">
        <v>136</v>
      </c>
      <c r="B65" s="191"/>
      <c r="C65" s="191"/>
      <c r="D65" s="191"/>
    </row>
    <row r="66" spans="1:9" x14ac:dyDescent="0.25">
      <c r="A66" s="106">
        <v>3</v>
      </c>
      <c r="B66" s="99" t="s">
        <v>83</v>
      </c>
      <c r="C66" s="99" t="s">
        <v>84</v>
      </c>
      <c r="D66" s="99" t="s">
        <v>56</v>
      </c>
    </row>
    <row r="67" spans="1:9" s="77" customFormat="1" x14ac:dyDescent="0.25">
      <c r="A67" s="94" t="s">
        <v>33</v>
      </c>
      <c r="B67" s="94" t="s">
        <v>85</v>
      </c>
      <c r="C67" s="122">
        <v>4.1700000000000001E-3</v>
      </c>
      <c r="D67" s="123">
        <f>D27*C67</f>
        <v>15.042024</v>
      </c>
      <c r="E67" s="78"/>
    </row>
    <row r="68" spans="1:9" x14ac:dyDescent="0.25">
      <c r="A68" s="94" t="s">
        <v>35</v>
      </c>
      <c r="B68" s="94" t="s">
        <v>86</v>
      </c>
      <c r="C68" s="124">
        <v>3.3399999999999999E-4</v>
      </c>
      <c r="D68" s="125">
        <f>D27*C68</f>
        <v>1.2048047999999998</v>
      </c>
    </row>
    <row r="69" spans="1:9" x14ac:dyDescent="0.25">
      <c r="A69" s="126" t="s">
        <v>38</v>
      </c>
      <c r="B69" s="126" t="s">
        <v>87</v>
      </c>
      <c r="C69" s="127">
        <v>3.44E-2</v>
      </c>
      <c r="D69" s="128">
        <f>SUM(D27+D34)*C69</f>
        <v>137.87382124799998</v>
      </c>
    </row>
    <row r="70" spans="1:9" s="77" customFormat="1" x14ac:dyDescent="0.25">
      <c r="A70" s="94" t="s">
        <v>57</v>
      </c>
      <c r="B70" s="94" t="s">
        <v>88</v>
      </c>
      <c r="C70" s="129">
        <v>1.9400000000000001E-2</v>
      </c>
      <c r="D70" s="123">
        <f>D27*C70</f>
        <v>69.979680000000002</v>
      </c>
      <c r="E70" s="78"/>
    </row>
    <row r="71" spans="1:9" x14ac:dyDescent="0.25">
      <c r="A71" s="93" t="s">
        <v>41</v>
      </c>
      <c r="B71" s="93" t="s">
        <v>89</v>
      </c>
      <c r="C71" s="130">
        <v>7.1999999999999998E-3</v>
      </c>
      <c r="D71" s="131">
        <f>D27*C71</f>
        <v>25.971839999999997</v>
      </c>
    </row>
    <row r="72" spans="1:9" x14ac:dyDescent="0.25">
      <c r="A72" s="126" t="s">
        <v>42</v>
      </c>
      <c r="B72" s="126" t="s">
        <v>90</v>
      </c>
      <c r="C72" s="127">
        <v>5.9999999999999995E-4</v>
      </c>
      <c r="D72" s="128">
        <f>(D27+D34)*C72</f>
        <v>2.4047759519999996</v>
      </c>
    </row>
    <row r="73" spans="1:9" x14ac:dyDescent="0.25">
      <c r="A73" s="182" t="s">
        <v>58</v>
      </c>
      <c r="B73" s="182"/>
      <c r="C73" s="182"/>
      <c r="D73" s="105">
        <f>SUM(D67:D72)</f>
        <v>252.47694599999997</v>
      </c>
    </row>
    <row r="74" spans="1:9" x14ac:dyDescent="0.25">
      <c r="A74" s="132"/>
      <c r="B74" s="132"/>
      <c r="C74" s="132"/>
      <c r="D74" s="133"/>
    </row>
    <row r="75" spans="1:9" x14ac:dyDescent="0.25">
      <c r="A75" s="192" t="s">
        <v>131</v>
      </c>
      <c r="B75" s="192"/>
      <c r="C75" s="192"/>
      <c r="D75" s="192"/>
    </row>
    <row r="76" spans="1:9" s="77" customFormat="1" x14ac:dyDescent="0.25">
      <c r="A76" s="94" t="s">
        <v>33</v>
      </c>
      <c r="B76" s="94" t="s">
        <v>132</v>
      </c>
      <c r="C76" s="106"/>
      <c r="D76" s="105">
        <f>D27</f>
        <v>3607.2</v>
      </c>
      <c r="E76" s="78"/>
    </row>
    <row r="77" spans="1:9" x14ac:dyDescent="0.25">
      <c r="A77" s="94" t="s">
        <v>35</v>
      </c>
      <c r="B77" s="94" t="s">
        <v>117</v>
      </c>
      <c r="C77" s="106"/>
      <c r="D77" s="105">
        <f>D63</f>
        <v>2303.8351417830218</v>
      </c>
      <c r="F77" s="79"/>
      <c r="G77" s="79"/>
      <c r="H77" s="81"/>
      <c r="I77" s="80"/>
    </row>
    <row r="78" spans="1:9" x14ac:dyDescent="0.25">
      <c r="A78" s="126" t="s">
        <v>38</v>
      </c>
      <c r="B78" s="126" t="s">
        <v>133</v>
      </c>
      <c r="C78" s="134">
        <f>D76/12</f>
        <v>300.59999999999997</v>
      </c>
      <c r="D78" s="134">
        <f>C78*C48+C78</f>
        <v>411.22079999999994</v>
      </c>
    </row>
    <row r="79" spans="1:9" x14ac:dyDescent="0.25">
      <c r="A79" s="94" t="s">
        <v>57</v>
      </c>
      <c r="B79" s="94" t="s">
        <v>118</v>
      </c>
      <c r="C79" s="106"/>
      <c r="D79" s="105">
        <f>D73</f>
        <v>252.47694599999997</v>
      </c>
    </row>
    <row r="80" spans="1:9" x14ac:dyDescent="0.25">
      <c r="A80" s="94" t="s">
        <v>41</v>
      </c>
      <c r="B80" s="94" t="s">
        <v>134</v>
      </c>
      <c r="C80" s="106"/>
      <c r="D80" s="135">
        <f>-(D52+D53)</f>
        <v>-412.5</v>
      </c>
    </row>
    <row r="81" spans="1:4" x14ac:dyDescent="0.25">
      <c r="A81" s="182" t="s">
        <v>135</v>
      </c>
      <c r="B81" s="182"/>
      <c r="C81" s="182"/>
      <c r="D81" s="105">
        <f>SUM(D76:D80)</f>
        <v>6162.2328877830214</v>
      </c>
    </row>
    <row r="82" spans="1:4" ht="13.5" thickBot="1" x14ac:dyDescent="0.3">
      <c r="A82" s="132"/>
      <c r="B82" s="132"/>
      <c r="C82" s="132"/>
      <c r="D82" s="132"/>
    </row>
    <row r="83" spans="1:4" ht="13.5" thickBot="1" x14ac:dyDescent="0.3">
      <c r="A83" s="176" t="s">
        <v>91</v>
      </c>
      <c r="B83" s="176"/>
      <c r="C83" s="176"/>
      <c r="D83" s="176"/>
    </row>
    <row r="84" spans="1:4" x14ac:dyDescent="0.25">
      <c r="A84" s="186" t="s">
        <v>92</v>
      </c>
      <c r="B84" s="186"/>
      <c r="C84" s="186"/>
      <c r="D84" s="186"/>
    </row>
    <row r="85" spans="1:4" x14ac:dyDescent="0.25">
      <c r="A85" s="99" t="s">
        <v>93</v>
      </c>
      <c r="B85" s="99" t="s">
        <v>94</v>
      </c>
      <c r="C85" s="99" t="s">
        <v>84</v>
      </c>
      <c r="D85" s="99" t="s">
        <v>56</v>
      </c>
    </row>
    <row r="86" spans="1:4" x14ac:dyDescent="0.25">
      <c r="A86" s="94" t="s">
        <v>33</v>
      </c>
      <c r="B86" s="93" t="s">
        <v>95</v>
      </c>
      <c r="C86" s="107">
        <v>8.3299999999999999E-2</v>
      </c>
      <c r="D86" s="103">
        <f>D81*C86</f>
        <v>513.31399955232564</v>
      </c>
    </row>
    <row r="87" spans="1:4" x14ac:dyDescent="0.25">
      <c r="A87" s="94" t="s">
        <v>35</v>
      </c>
      <c r="B87" s="93" t="s">
        <v>137</v>
      </c>
      <c r="C87" s="136">
        <v>2.2200000000000002E-3</v>
      </c>
      <c r="D87" s="103">
        <f>D81*C87</f>
        <v>13.680157010878309</v>
      </c>
    </row>
    <row r="88" spans="1:4" x14ac:dyDescent="0.25">
      <c r="A88" s="94" t="s">
        <v>38</v>
      </c>
      <c r="B88" s="93" t="s">
        <v>96</v>
      </c>
      <c r="C88" s="136">
        <v>2.0000000000000001E-4</v>
      </c>
      <c r="D88" s="103">
        <f>D81*C88</f>
        <v>1.2324465775566043</v>
      </c>
    </row>
    <row r="89" spans="1:4" x14ac:dyDescent="0.25">
      <c r="A89" s="94" t="s">
        <v>57</v>
      </c>
      <c r="B89" s="93" t="s">
        <v>97</v>
      </c>
      <c r="C89" s="136">
        <v>5.1000000000000004E-4</v>
      </c>
      <c r="D89" s="103">
        <f>D81*C89</f>
        <v>3.142738772769341</v>
      </c>
    </row>
    <row r="90" spans="1:4" x14ac:dyDescent="0.25">
      <c r="A90" s="94"/>
      <c r="B90" s="93" t="s">
        <v>138</v>
      </c>
      <c r="C90" s="136">
        <v>4.15E-3</v>
      </c>
      <c r="D90" s="103">
        <f>D81*C90</f>
        <v>25.573266484299538</v>
      </c>
    </row>
    <row r="91" spans="1:4" x14ac:dyDescent="0.25">
      <c r="A91" s="94" t="s">
        <v>41</v>
      </c>
      <c r="B91" s="93" t="s">
        <v>98</v>
      </c>
      <c r="C91" s="136">
        <v>3.8999999999999999E-4</v>
      </c>
      <c r="D91" s="103">
        <f>D81*C91</f>
        <v>2.4032708262353784</v>
      </c>
    </row>
    <row r="92" spans="1:4" x14ac:dyDescent="0.25">
      <c r="A92" s="94" t="s">
        <v>42</v>
      </c>
      <c r="B92" s="93" t="s">
        <v>126</v>
      </c>
      <c r="C92" s="130"/>
      <c r="D92" s="103">
        <f>(($D$27+$D$63+$D$73)-$D$52)*C92</f>
        <v>0</v>
      </c>
    </row>
    <row r="93" spans="1:4" x14ac:dyDescent="0.25">
      <c r="A93" s="106" t="s">
        <v>58</v>
      </c>
      <c r="B93" s="106"/>
      <c r="C93" s="106"/>
      <c r="D93" s="105">
        <f>SUM(D86:D92)</f>
        <v>559.3458792240649</v>
      </c>
    </row>
    <row r="94" spans="1:4" x14ac:dyDescent="0.25">
      <c r="A94" s="193" t="s">
        <v>99</v>
      </c>
      <c r="B94" s="194"/>
      <c r="C94" s="194"/>
      <c r="D94" s="195"/>
    </row>
    <row r="95" spans="1:4" x14ac:dyDescent="0.25">
      <c r="A95" s="106" t="s">
        <v>100</v>
      </c>
      <c r="B95" s="94" t="s">
        <v>101</v>
      </c>
      <c r="C95" s="94"/>
      <c r="D95" s="99" t="s">
        <v>56</v>
      </c>
    </row>
    <row r="96" spans="1:4" x14ac:dyDescent="0.25">
      <c r="A96" s="94" t="s">
        <v>33</v>
      </c>
      <c r="B96" s="94" t="s">
        <v>102</v>
      </c>
      <c r="C96" s="94"/>
      <c r="D96" s="103">
        <v>0</v>
      </c>
    </row>
    <row r="97" spans="1:4" x14ac:dyDescent="0.25">
      <c r="A97" s="106" t="s">
        <v>58</v>
      </c>
      <c r="B97" s="106"/>
      <c r="C97" s="106"/>
      <c r="D97" s="105"/>
    </row>
    <row r="98" spans="1:4" x14ac:dyDescent="0.25">
      <c r="A98" s="109"/>
      <c r="B98" s="109"/>
      <c r="C98" s="109"/>
      <c r="D98" s="109"/>
    </row>
    <row r="99" spans="1:4" x14ac:dyDescent="0.25">
      <c r="A99" s="196" t="s">
        <v>103</v>
      </c>
      <c r="B99" s="197"/>
      <c r="C99" s="197"/>
      <c r="D99" s="198"/>
    </row>
    <row r="100" spans="1:4" x14ac:dyDescent="0.25">
      <c r="A100" s="99">
        <v>4</v>
      </c>
      <c r="B100" s="137" t="s">
        <v>104</v>
      </c>
      <c r="C100" s="138"/>
      <c r="D100" s="99" t="s">
        <v>56</v>
      </c>
    </row>
    <row r="101" spans="1:4" x14ac:dyDescent="0.25">
      <c r="A101" s="93" t="s">
        <v>93</v>
      </c>
      <c r="B101" s="139" t="s">
        <v>94</v>
      </c>
      <c r="C101" s="140"/>
      <c r="D101" s="141">
        <f>D93</f>
        <v>559.3458792240649</v>
      </c>
    </row>
    <row r="102" spans="1:4" x14ac:dyDescent="0.25">
      <c r="A102" s="93" t="s">
        <v>100</v>
      </c>
      <c r="B102" s="139" t="s">
        <v>101</v>
      </c>
      <c r="C102" s="140"/>
      <c r="D102" s="103">
        <f>D97</f>
        <v>0</v>
      </c>
    </row>
    <row r="103" spans="1:4" x14ac:dyDescent="0.25">
      <c r="A103" s="142" t="s">
        <v>58</v>
      </c>
      <c r="B103" s="143"/>
      <c r="C103" s="144"/>
      <c r="D103" s="105">
        <f>SUM(D101:D102)</f>
        <v>559.3458792240649</v>
      </c>
    </row>
    <row r="104" spans="1:4" x14ac:dyDescent="0.25">
      <c r="A104" s="98" t="s">
        <v>54</v>
      </c>
      <c r="B104" s="98"/>
      <c r="C104" s="98"/>
      <c r="D104" s="98"/>
    </row>
    <row r="105" spans="1:4" x14ac:dyDescent="0.25">
      <c r="A105" s="196" t="s">
        <v>105</v>
      </c>
      <c r="B105" s="197"/>
      <c r="C105" s="197"/>
      <c r="D105" s="198"/>
    </row>
    <row r="106" spans="1:4" x14ac:dyDescent="0.25">
      <c r="A106" s="99">
        <v>5</v>
      </c>
      <c r="B106" s="99" t="s">
        <v>106</v>
      </c>
      <c r="C106" s="99"/>
      <c r="D106" s="99" t="s">
        <v>56</v>
      </c>
    </row>
    <row r="107" spans="1:4" x14ac:dyDescent="0.25">
      <c r="A107" s="115" t="s">
        <v>33</v>
      </c>
      <c r="B107" s="145" t="s">
        <v>188</v>
      </c>
      <c r="C107" s="145"/>
      <c r="D107" s="119">
        <v>238.66</v>
      </c>
    </row>
    <row r="108" spans="1:4" x14ac:dyDescent="0.25">
      <c r="A108" s="93" t="s">
        <v>35</v>
      </c>
      <c r="B108" s="93"/>
      <c r="C108" s="99"/>
      <c r="D108" s="100">
        <v>0</v>
      </c>
    </row>
    <row r="109" spans="1:4" x14ac:dyDescent="0.25">
      <c r="A109" s="99" t="s">
        <v>58</v>
      </c>
      <c r="B109" s="99"/>
      <c r="C109" s="99"/>
      <c r="D109" s="101">
        <f>D107+D108</f>
        <v>238.66</v>
      </c>
    </row>
    <row r="110" spans="1:4" x14ac:dyDescent="0.25">
      <c r="A110" s="199"/>
      <c r="B110" s="199"/>
      <c r="C110" s="199"/>
      <c r="D110" s="199"/>
    </row>
    <row r="111" spans="1:4" x14ac:dyDescent="0.25">
      <c r="A111" s="196" t="s">
        <v>107</v>
      </c>
      <c r="B111" s="197"/>
      <c r="C111" s="197"/>
      <c r="D111" s="198"/>
    </row>
    <row r="112" spans="1:4" x14ac:dyDescent="0.25">
      <c r="A112" s="99">
        <v>6</v>
      </c>
      <c r="B112" s="99" t="s">
        <v>108</v>
      </c>
      <c r="C112" s="99" t="s">
        <v>68</v>
      </c>
      <c r="D112" s="99" t="s">
        <v>56</v>
      </c>
    </row>
    <row r="113" spans="1:4" x14ac:dyDescent="0.25">
      <c r="A113" s="93" t="s">
        <v>33</v>
      </c>
      <c r="B113" s="145" t="s">
        <v>109</v>
      </c>
      <c r="C113" s="146">
        <v>0.05</v>
      </c>
      <c r="D113" s="100">
        <f>C113*D129</f>
        <v>348.07589835035435</v>
      </c>
    </row>
    <row r="114" spans="1:4" x14ac:dyDescent="0.25">
      <c r="A114" s="93" t="s">
        <v>35</v>
      </c>
      <c r="B114" s="145" t="s">
        <v>110</v>
      </c>
      <c r="C114" s="146">
        <v>0.1</v>
      </c>
      <c r="D114" s="100">
        <f>C114*(D113+D129)</f>
        <v>730.95938653574422</v>
      </c>
    </row>
    <row r="115" spans="1:4" x14ac:dyDescent="0.25">
      <c r="A115" s="93" t="s">
        <v>38</v>
      </c>
      <c r="B115" s="145" t="s">
        <v>111</v>
      </c>
      <c r="C115" s="147">
        <v>6.1499999999999999E-2</v>
      </c>
      <c r="D115" s="100">
        <f>(D27+D63+D73+D103+D108+D113+D114)*(C116+C117+C118)/(1-(C116+C117+C118))</f>
        <v>511.25885454601053</v>
      </c>
    </row>
    <row r="116" spans="1:4" x14ac:dyDescent="0.25">
      <c r="A116" s="93"/>
      <c r="B116" s="115" t="s">
        <v>112</v>
      </c>
      <c r="C116" s="147">
        <v>6.4999999999999997E-3</v>
      </c>
      <c r="D116" s="100">
        <f>C116*D131</f>
        <v>55.586778691854775</v>
      </c>
    </row>
    <row r="117" spans="1:4" x14ac:dyDescent="0.25">
      <c r="A117" s="93"/>
      <c r="B117" s="115" t="s">
        <v>113</v>
      </c>
      <c r="C117" s="147">
        <v>0.03</v>
      </c>
      <c r="D117" s="100">
        <f>C117*D131</f>
        <v>256.5543631931759</v>
      </c>
    </row>
    <row r="118" spans="1:4" x14ac:dyDescent="0.25">
      <c r="A118" s="93"/>
      <c r="B118" s="93" t="s">
        <v>114</v>
      </c>
      <c r="C118" s="148">
        <v>2.5000000000000001E-2</v>
      </c>
      <c r="D118" s="100">
        <f>C118*D131</f>
        <v>213.79530266097993</v>
      </c>
    </row>
    <row r="119" spans="1:4" x14ac:dyDescent="0.25">
      <c r="A119" s="99" t="s">
        <v>58</v>
      </c>
      <c r="B119" s="99"/>
      <c r="C119" s="99"/>
      <c r="D119" s="101">
        <f>SUM(D113:D115)</f>
        <v>1590.294139432109</v>
      </c>
    </row>
    <row r="120" spans="1:4" x14ac:dyDescent="0.25">
      <c r="A120" s="98"/>
      <c r="B120" s="98"/>
      <c r="C120" s="98"/>
      <c r="D120" s="98"/>
    </row>
    <row r="121" spans="1:4" x14ac:dyDescent="0.25">
      <c r="A121" s="188" t="s">
        <v>115</v>
      </c>
      <c r="B121" s="189"/>
      <c r="C121" s="189"/>
      <c r="D121" s="190"/>
    </row>
    <row r="122" spans="1:4" x14ac:dyDescent="0.25">
      <c r="A122" s="98" t="s">
        <v>54</v>
      </c>
      <c r="B122" s="98"/>
      <c r="C122" s="98"/>
      <c r="D122" s="98"/>
    </row>
    <row r="123" spans="1:4" x14ac:dyDescent="0.25">
      <c r="A123" s="93"/>
      <c r="B123" s="99" t="s">
        <v>116</v>
      </c>
      <c r="C123" s="99"/>
      <c r="D123" s="99" t="s">
        <v>56</v>
      </c>
    </row>
    <row r="124" spans="1:4" x14ac:dyDescent="0.25">
      <c r="A124" s="93" t="s">
        <v>33</v>
      </c>
      <c r="B124" s="200" t="s">
        <v>53</v>
      </c>
      <c r="C124" s="201"/>
      <c r="D124" s="100">
        <f>D27</f>
        <v>3607.2</v>
      </c>
    </row>
    <row r="125" spans="1:4" x14ac:dyDescent="0.25">
      <c r="A125" s="93" t="s">
        <v>35</v>
      </c>
      <c r="B125" s="200" t="s">
        <v>117</v>
      </c>
      <c r="C125" s="201"/>
      <c r="D125" s="100">
        <f>D63</f>
        <v>2303.8351417830218</v>
      </c>
    </row>
    <row r="126" spans="1:4" x14ac:dyDescent="0.25">
      <c r="A126" s="93" t="s">
        <v>38</v>
      </c>
      <c r="B126" s="200" t="s">
        <v>118</v>
      </c>
      <c r="C126" s="201"/>
      <c r="D126" s="100">
        <f>D73</f>
        <v>252.47694599999997</v>
      </c>
    </row>
    <row r="127" spans="1:4" x14ac:dyDescent="0.25">
      <c r="A127" s="93" t="s">
        <v>57</v>
      </c>
      <c r="B127" s="200" t="s">
        <v>119</v>
      </c>
      <c r="C127" s="201"/>
      <c r="D127" s="100">
        <f>D103</f>
        <v>559.3458792240649</v>
      </c>
    </row>
    <row r="128" spans="1:4" x14ac:dyDescent="0.25">
      <c r="A128" s="93" t="s">
        <v>41</v>
      </c>
      <c r="B128" s="200" t="s">
        <v>120</v>
      </c>
      <c r="C128" s="201"/>
      <c r="D128" s="100">
        <f>D109</f>
        <v>238.66</v>
      </c>
    </row>
    <row r="129" spans="1:4" x14ac:dyDescent="0.25">
      <c r="A129" s="205" t="s">
        <v>121</v>
      </c>
      <c r="B129" s="206"/>
      <c r="C129" s="207"/>
      <c r="D129" s="101">
        <f>SUM(D124:D128)</f>
        <v>6961.5179670070866</v>
      </c>
    </row>
    <row r="130" spans="1:4" x14ac:dyDescent="0.25">
      <c r="A130" s="93" t="s">
        <v>42</v>
      </c>
      <c r="B130" s="200" t="s">
        <v>122</v>
      </c>
      <c r="C130" s="201"/>
      <c r="D130" s="100">
        <f>D119</f>
        <v>1590.294139432109</v>
      </c>
    </row>
    <row r="131" spans="1:4" x14ac:dyDescent="0.25">
      <c r="A131" s="202" t="s">
        <v>123</v>
      </c>
      <c r="B131" s="203"/>
      <c r="C131" s="204"/>
      <c r="D131" s="105">
        <f>SUM(D129+D130)</f>
        <v>8551.8121064391962</v>
      </c>
    </row>
    <row r="132" spans="1:4" x14ac:dyDescent="0.25">
      <c r="A132" s="132"/>
      <c r="B132" s="132"/>
      <c r="C132" s="132"/>
      <c r="D132" s="133"/>
    </row>
    <row r="133" spans="1:4" x14ac:dyDescent="0.25">
      <c r="A133" s="132"/>
      <c r="B133" s="132"/>
      <c r="C133" s="106" t="s">
        <v>128</v>
      </c>
      <c r="D133" s="106">
        <v>20</v>
      </c>
    </row>
    <row r="134" spans="1:4" x14ac:dyDescent="0.25">
      <c r="A134" s="98"/>
      <c r="B134" s="98"/>
      <c r="C134" s="94" t="s">
        <v>124</v>
      </c>
      <c r="D134" s="149">
        <f>D133*D131</f>
        <v>171036.24212878392</v>
      </c>
    </row>
    <row r="135" spans="1:4" x14ac:dyDescent="0.25">
      <c r="A135" s="98"/>
      <c r="B135" s="98"/>
      <c r="C135" s="106" t="s">
        <v>127</v>
      </c>
      <c r="D135" s="150">
        <v>12</v>
      </c>
    </row>
    <row r="136" spans="1:4" x14ac:dyDescent="0.25">
      <c r="A136" s="98"/>
      <c r="B136" s="98"/>
      <c r="C136" s="94" t="s">
        <v>125</v>
      </c>
      <c r="D136" s="151">
        <f>D135*D134</f>
        <v>2052434.905545407</v>
      </c>
    </row>
    <row r="138" spans="1:4" x14ac:dyDescent="0.25">
      <c r="A138" s="214"/>
      <c r="B138" s="214"/>
      <c r="C138" s="214"/>
      <c r="D138" s="214"/>
    </row>
    <row r="139" spans="1:4" x14ac:dyDescent="0.25">
      <c r="A139" s="211"/>
      <c r="B139" s="211"/>
      <c r="C139" s="211"/>
      <c r="D139" s="211"/>
    </row>
    <row r="140" spans="1:4" x14ac:dyDescent="0.25">
      <c r="A140" s="212"/>
      <c r="B140" s="212"/>
      <c r="C140" s="212"/>
      <c r="D140" s="212"/>
    </row>
    <row r="141" spans="1:4" x14ac:dyDescent="0.25">
      <c r="A141" s="212"/>
      <c r="B141" s="212"/>
      <c r="C141" s="212"/>
      <c r="D141" s="212"/>
    </row>
    <row r="142" spans="1:4" x14ac:dyDescent="0.25">
      <c r="A142" s="212"/>
      <c r="B142" s="212"/>
      <c r="C142" s="212"/>
      <c r="D142" s="212"/>
    </row>
    <row r="143" spans="1:4" x14ac:dyDescent="0.25">
      <c r="A143" s="213"/>
      <c r="B143" s="213"/>
      <c r="C143" s="213"/>
      <c r="D143" s="213"/>
    </row>
    <row r="144" spans="1:4" x14ac:dyDescent="0.25">
      <c r="A144" s="212"/>
      <c r="B144" s="212"/>
      <c r="C144" s="212"/>
      <c r="D144" s="212"/>
    </row>
    <row r="145" spans="1:4" x14ac:dyDescent="0.25">
      <c r="A145" s="212"/>
      <c r="B145" s="212"/>
      <c r="C145" s="212"/>
      <c r="D145" s="212"/>
    </row>
    <row r="146" spans="1:4" x14ac:dyDescent="0.25">
      <c r="A146" s="212"/>
      <c r="B146" s="212"/>
      <c r="C146" s="212"/>
      <c r="D146" s="212"/>
    </row>
    <row r="147" spans="1:4" x14ac:dyDescent="0.25">
      <c r="A147" s="212"/>
      <c r="B147" s="212"/>
      <c r="C147" s="212"/>
      <c r="D147" s="212"/>
    </row>
    <row r="148" spans="1:4" x14ac:dyDescent="0.25">
      <c r="A148" s="213"/>
      <c r="B148" s="213"/>
      <c r="C148" s="213"/>
      <c r="D148" s="213"/>
    </row>
    <row r="149" spans="1:4" x14ac:dyDescent="0.25">
      <c r="A149" s="212"/>
      <c r="B149" s="212"/>
      <c r="C149" s="212"/>
      <c r="D149" s="212"/>
    </row>
    <row r="150" spans="1:4" x14ac:dyDescent="0.25">
      <c r="A150" s="213"/>
      <c r="B150" s="213"/>
      <c r="C150" s="213"/>
      <c r="D150" s="213"/>
    </row>
    <row r="151" spans="1:4" x14ac:dyDescent="0.25">
      <c r="A151" s="212"/>
      <c r="B151" s="212"/>
      <c r="C151" s="212"/>
      <c r="D151" s="212"/>
    </row>
    <row r="152" spans="1:4" x14ac:dyDescent="0.25">
      <c r="A152" s="212"/>
      <c r="B152" s="212"/>
      <c r="C152" s="212"/>
      <c r="D152" s="212"/>
    </row>
    <row r="153" spans="1:4" x14ac:dyDescent="0.25">
      <c r="A153" s="213"/>
      <c r="B153" s="213"/>
      <c r="C153" s="213"/>
      <c r="D153" s="213"/>
    </row>
    <row r="154" spans="1:4" x14ac:dyDescent="0.25">
      <c r="A154" s="212"/>
      <c r="B154" s="212"/>
      <c r="C154" s="212"/>
      <c r="D154" s="212"/>
    </row>
    <row r="155" spans="1:4" x14ac:dyDescent="0.25">
      <c r="A155" s="212"/>
      <c r="B155" s="212"/>
      <c r="C155" s="212"/>
      <c r="D155" s="212"/>
    </row>
    <row r="156" spans="1:4" x14ac:dyDescent="0.25">
      <c r="A156" s="212"/>
      <c r="B156" s="212"/>
      <c r="C156" s="212"/>
      <c r="D156" s="212"/>
    </row>
    <row r="157" spans="1:4" x14ac:dyDescent="0.25">
      <c r="A157" s="211"/>
      <c r="B157" s="211"/>
      <c r="C157" s="211"/>
      <c r="D157" s="211"/>
    </row>
  </sheetData>
  <mergeCells count="82">
    <mergeCell ref="A153:D153"/>
    <mergeCell ref="A154:D154"/>
    <mergeCell ref="A155:D155"/>
    <mergeCell ref="A156:D156"/>
    <mergeCell ref="A157:D157"/>
    <mergeCell ref="A148:D148"/>
    <mergeCell ref="A149:D149"/>
    <mergeCell ref="A150:D150"/>
    <mergeCell ref="A151:D151"/>
    <mergeCell ref="A152:D152"/>
    <mergeCell ref="A143:D143"/>
    <mergeCell ref="A144:D144"/>
    <mergeCell ref="A145:D145"/>
    <mergeCell ref="A146:D146"/>
    <mergeCell ref="A147:D147"/>
    <mergeCell ref="A138:D138"/>
    <mergeCell ref="A139:D139"/>
    <mergeCell ref="A140:D140"/>
    <mergeCell ref="A141:D141"/>
    <mergeCell ref="A142:D142"/>
    <mergeCell ref="A121:D121"/>
    <mergeCell ref="B124:C124"/>
    <mergeCell ref="B125:C125"/>
    <mergeCell ref="B126:C126"/>
    <mergeCell ref="A129:C129"/>
    <mergeCell ref="A94:D94"/>
    <mergeCell ref="A99:D99"/>
    <mergeCell ref="A105:D105"/>
    <mergeCell ref="A110:D110"/>
    <mergeCell ref="A111:D111"/>
    <mergeCell ref="B60:C60"/>
    <mergeCell ref="B61:C61"/>
    <mergeCell ref="A63:C63"/>
    <mergeCell ref="A65:D65"/>
    <mergeCell ref="A73:C73"/>
    <mergeCell ref="B127:C127"/>
    <mergeCell ref="B128:C128"/>
    <mergeCell ref="B130:C130"/>
    <mergeCell ref="A131:C131"/>
    <mergeCell ref="A75:D75"/>
    <mergeCell ref="A81:C81"/>
    <mergeCell ref="A83:D83"/>
    <mergeCell ref="A84:D84"/>
    <mergeCell ref="A38:D38"/>
    <mergeCell ref="A49:D49"/>
    <mergeCell ref="A50:D50"/>
    <mergeCell ref="B51:C51"/>
    <mergeCell ref="B62:C62"/>
    <mergeCell ref="A56:C56"/>
    <mergeCell ref="A57:D57"/>
    <mergeCell ref="A58:D58"/>
    <mergeCell ref="B59:C59"/>
    <mergeCell ref="A37:D37"/>
    <mergeCell ref="B20:C20"/>
    <mergeCell ref="B21:C21"/>
    <mergeCell ref="A23:D23"/>
    <mergeCell ref="B24:C24"/>
    <mergeCell ref="A27:C27"/>
    <mergeCell ref="A29:D29"/>
    <mergeCell ref="A30:D30"/>
    <mergeCell ref="B31:C31"/>
    <mergeCell ref="A34:B34"/>
    <mergeCell ref="A35:B35"/>
    <mergeCell ref="A36:C36"/>
    <mergeCell ref="B19:C19"/>
    <mergeCell ref="B8:C8"/>
    <mergeCell ref="B9:C9"/>
    <mergeCell ref="B10:C10"/>
    <mergeCell ref="B11:C11"/>
    <mergeCell ref="B12:C12"/>
    <mergeCell ref="A13:D13"/>
    <mergeCell ref="A14:D14"/>
    <mergeCell ref="A15:C15"/>
    <mergeCell ref="A16:C16"/>
    <mergeCell ref="A17:D17"/>
    <mergeCell ref="A18:D18"/>
    <mergeCell ref="B7:C7"/>
    <mergeCell ref="A1:D1"/>
    <mergeCell ref="A2:D2"/>
    <mergeCell ref="A3:D3"/>
    <mergeCell ref="A4:C4"/>
    <mergeCell ref="A6:D6"/>
  </mergeCells>
  <pageMargins left="0.25" right="0.25"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FD04C-9062-4A1E-A995-34FD26B61E61}">
  <sheetPr>
    <pageSetUpPr fitToPage="1"/>
  </sheetPr>
  <dimension ref="A1:I157"/>
  <sheetViews>
    <sheetView topLeftCell="A116" workbookViewId="0">
      <selection activeCell="D136" sqref="A1:D136"/>
    </sheetView>
  </sheetViews>
  <sheetFormatPr defaultRowHeight="12.75" x14ac:dyDescent="0.25"/>
  <cols>
    <col min="1" max="1" width="5" style="82" bestFit="1" customWidth="1"/>
    <col min="2" max="2" width="54.140625" style="82" bestFit="1" customWidth="1"/>
    <col min="3" max="3" width="17.28515625" style="82" bestFit="1" customWidth="1"/>
    <col min="4" max="4" width="18.42578125" style="82" bestFit="1" customWidth="1"/>
    <col min="5" max="5" width="75.28515625" style="62" customWidth="1"/>
    <col min="6" max="6" width="75.28515625" style="82" customWidth="1"/>
    <col min="7" max="16384" width="9.140625" style="82"/>
  </cols>
  <sheetData>
    <row r="1" spans="1:4" x14ac:dyDescent="0.25">
      <c r="A1" s="162" t="s">
        <v>150</v>
      </c>
      <c r="B1" s="162"/>
      <c r="C1" s="162"/>
      <c r="D1" s="162"/>
    </row>
    <row r="2" spans="1:4" x14ac:dyDescent="0.25">
      <c r="A2" s="163"/>
      <c r="B2" s="162"/>
      <c r="C2" s="162"/>
      <c r="D2" s="164"/>
    </row>
    <row r="3" spans="1:4" ht="13.5" thickBot="1" x14ac:dyDescent="0.3">
      <c r="A3" s="165" t="s">
        <v>30</v>
      </c>
      <c r="B3" s="165"/>
      <c r="C3" s="165"/>
      <c r="D3" s="165"/>
    </row>
    <row r="4" spans="1:4" x14ac:dyDescent="0.25">
      <c r="A4" s="209" t="s">
        <v>31</v>
      </c>
      <c r="B4" s="210"/>
      <c r="C4" s="210"/>
      <c r="D4" s="88"/>
    </row>
    <row r="5" spans="1:4" x14ac:dyDescent="0.25">
      <c r="A5" s="89"/>
      <c r="B5" s="90"/>
      <c r="C5" s="90"/>
      <c r="D5" s="90"/>
    </row>
    <row r="6" spans="1:4" ht="13.5" thickBot="1" x14ac:dyDescent="0.3">
      <c r="A6" s="166" t="s">
        <v>32</v>
      </c>
      <c r="B6" s="166"/>
      <c r="C6" s="166"/>
      <c r="D6" s="166"/>
    </row>
    <row r="7" spans="1:4" x14ac:dyDescent="0.25">
      <c r="A7" s="91" t="s">
        <v>33</v>
      </c>
      <c r="B7" s="208" t="s">
        <v>34</v>
      </c>
      <c r="C7" s="208"/>
      <c r="D7" s="92"/>
    </row>
    <row r="8" spans="1:4" x14ac:dyDescent="0.25">
      <c r="A8" s="93" t="s">
        <v>35</v>
      </c>
      <c r="B8" s="169" t="s">
        <v>36</v>
      </c>
      <c r="C8" s="169"/>
      <c r="D8" s="94" t="s">
        <v>37</v>
      </c>
    </row>
    <row r="9" spans="1:4" ht="15" x14ac:dyDescent="0.25">
      <c r="A9" s="95" t="s">
        <v>38</v>
      </c>
      <c r="B9" s="170" t="s">
        <v>39</v>
      </c>
      <c r="C9" s="170"/>
      <c r="D9" s="219" t="s">
        <v>153</v>
      </c>
    </row>
    <row r="10" spans="1:4" x14ac:dyDescent="0.25">
      <c r="A10" s="95" t="s">
        <v>57</v>
      </c>
      <c r="B10" s="171" t="s">
        <v>141</v>
      </c>
      <c r="C10" s="172"/>
      <c r="D10" s="94" t="s">
        <v>154</v>
      </c>
    </row>
    <row r="11" spans="1:4" x14ac:dyDescent="0.25">
      <c r="A11" s="95" t="s">
        <v>41</v>
      </c>
      <c r="B11" s="170" t="s">
        <v>40</v>
      </c>
      <c r="C11" s="170"/>
      <c r="D11" s="96">
        <v>45804</v>
      </c>
    </row>
    <row r="12" spans="1:4" x14ac:dyDescent="0.25">
      <c r="A12" s="95" t="s">
        <v>42</v>
      </c>
      <c r="B12" s="170" t="s">
        <v>45</v>
      </c>
      <c r="C12" s="170"/>
      <c r="D12" s="94" t="s">
        <v>46</v>
      </c>
    </row>
    <row r="13" spans="1:4" x14ac:dyDescent="0.25">
      <c r="A13" s="170"/>
      <c r="B13" s="170"/>
      <c r="C13" s="170"/>
      <c r="D13" s="170"/>
    </row>
    <row r="14" spans="1:4" ht="13.5" thickBot="1" x14ac:dyDescent="0.3">
      <c r="A14" s="173" t="s">
        <v>47</v>
      </c>
      <c r="B14" s="173"/>
      <c r="C14" s="173"/>
      <c r="D14" s="173"/>
    </row>
    <row r="15" spans="1:4" x14ac:dyDescent="0.25">
      <c r="A15" s="170" t="s">
        <v>48</v>
      </c>
      <c r="B15" s="170"/>
      <c r="C15" s="170"/>
      <c r="D15" s="95" t="s">
        <v>155</v>
      </c>
    </row>
    <row r="16" spans="1:4" x14ac:dyDescent="0.25">
      <c r="A16" s="170" t="s">
        <v>139</v>
      </c>
      <c r="B16" s="170"/>
      <c r="C16" s="170"/>
      <c r="D16" s="94" t="s">
        <v>147</v>
      </c>
    </row>
    <row r="17" spans="1:5" x14ac:dyDescent="0.25">
      <c r="A17" s="174"/>
      <c r="B17" s="174"/>
      <c r="C17" s="174"/>
      <c r="D17" s="172"/>
    </row>
    <row r="18" spans="1:5" ht="13.5" thickBot="1" x14ac:dyDescent="0.3">
      <c r="A18" s="173" t="s">
        <v>49</v>
      </c>
      <c r="B18" s="173"/>
      <c r="C18" s="173"/>
      <c r="D18" s="173"/>
    </row>
    <row r="19" spans="1:5" x14ac:dyDescent="0.25">
      <c r="A19" s="93">
        <v>3</v>
      </c>
      <c r="B19" s="167" t="s">
        <v>50</v>
      </c>
      <c r="C19" s="168"/>
      <c r="D19" s="97">
        <v>2382</v>
      </c>
    </row>
    <row r="20" spans="1:5" x14ac:dyDescent="0.25">
      <c r="A20" s="95">
        <v>4</v>
      </c>
      <c r="B20" s="170" t="s">
        <v>51</v>
      </c>
      <c r="C20" s="170"/>
      <c r="D20" s="95" t="s">
        <v>162</v>
      </c>
    </row>
    <row r="21" spans="1:5" x14ac:dyDescent="0.25">
      <c r="A21" s="95">
        <v>6</v>
      </c>
      <c r="B21" s="170" t="s">
        <v>52</v>
      </c>
      <c r="C21" s="170"/>
      <c r="D21" s="97">
        <v>1621</v>
      </c>
    </row>
    <row r="22" spans="1:5" ht="13.5" thickBot="1" x14ac:dyDescent="0.3">
      <c r="A22" s="98"/>
      <c r="B22" s="98"/>
      <c r="C22" s="98"/>
      <c r="D22" s="98"/>
    </row>
    <row r="23" spans="1:5" ht="13.5" thickBot="1" x14ac:dyDescent="0.3">
      <c r="A23" s="176" t="s">
        <v>53</v>
      </c>
      <c r="B23" s="176"/>
      <c r="C23" s="176"/>
      <c r="D23" s="176"/>
      <c r="E23" s="84"/>
    </row>
    <row r="24" spans="1:5" x14ac:dyDescent="0.25">
      <c r="A24" s="99">
        <v>1</v>
      </c>
      <c r="B24" s="177" t="s">
        <v>55</v>
      </c>
      <c r="C24" s="177"/>
      <c r="D24" s="99" t="s">
        <v>56</v>
      </c>
    </row>
    <row r="25" spans="1:5" x14ac:dyDescent="0.25">
      <c r="A25" s="93" t="s">
        <v>33</v>
      </c>
      <c r="B25" s="93" t="s">
        <v>140</v>
      </c>
      <c r="C25" s="93"/>
      <c r="D25" s="100">
        <f>D19</f>
        <v>2382</v>
      </c>
    </row>
    <row r="26" spans="1:5" x14ac:dyDescent="0.25">
      <c r="A26" s="93" t="s">
        <v>35</v>
      </c>
      <c r="B26" s="93" t="s">
        <v>157</v>
      </c>
      <c r="C26" s="93"/>
      <c r="D26" s="100">
        <f>D25*0.2</f>
        <v>476.40000000000003</v>
      </c>
      <c r="E26" s="83"/>
    </row>
    <row r="27" spans="1:5" x14ac:dyDescent="0.25">
      <c r="A27" s="177" t="s">
        <v>58</v>
      </c>
      <c r="B27" s="177"/>
      <c r="C27" s="177"/>
      <c r="D27" s="101">
        <f>SUM(D25:D26)</f>
        <v>2858.4</v>
      </c>
    </row>
    <row r="28" spans="1:5" ht="13.5" thickBot="1" x14ac:dyDescent="0.3">
      <c r="A28" s="98" t="s">
        <v>54</v>
      </c>
      <c r="B28" s="98"/>
      <c r="C28" s="98"/>
      <c r="D28" s="98"/>
    </row>
    <row r="29" spans="1:5" ht="13.5" thickBot="1" x14ac:dyDescent="0.3">
      <c r="A29" s="176" t="s">
        <v>59</v>
      </c>
      <c r="B29" s="176"/>
      <c r="C29" s="176"/>
      <c r="D29" s="176"/>
    </row>
    <row r="30" spans="1:5" x14ac:dyDescent="0.25">
      <c r="A30" s="178" t="s">
        <v>60</v>
      </c>
      <c r="B30" s="178"/>
      <c r="C30" s="178"/>
      <c r="D30" s="178"/>
    </row>
    <row r="31" spans="1:5" x14ac:dyDescent="0.25">
      <c r="A31" s="99" t="s">
        <v>61</v>
      </c>
      <c r="B31" s="177" t="s">
        <v>62</v>
      </c>
      <c r="C31" s="177"/>
      <c r="D31" s="99" t="s">
        <v>56</v>
      </c>
    </row>
    <row r="32" spans="1:5" x14ac:dyDescent="0.25">
      <c r="A32" s="94" t="s">
        <v>33</v>
      </c>
      <c r="B32" s="94" t="s">
        <v>63</v>
      </c>
      <c r="C32" s="102">
        <v>8.3299999999999999E-2</v>
      </c>
      <c r="D32" s="103">
        <f>C32*D27</f>
        <v>238.10472000000001</v>
      </c>
    </row>
    <row r="33" spans="1:4" x14ac:dyDescent="0.25">
      <c r="A33" s="94" t="s">
        <v>35</v>
      </c>
      <c r="B33" s="94" t="s">
        <v>64</v>
      </c>
      <c r="C33" s="102">
        <v>2.7799999999999998E-2</v>
      </c>
      <c r="D33" s="103">
        <f>SUM(D27*C33)</f>
        <v>79.463520000000003</v>
      </c>
    </row>
    <row r="34" spans="1:4" x14ac:dyDescent="0.25">
      <c r="A34" s="179" t="s">
        <v>130</v>
      </c>
      <c r="B34" s="180"/>
      <c r="C34" s="104">
        <f>SUM(C32+C33)</f>
        <v>0.1111</v>
      </c>
      <c r="D34" s="105">
        <f>SUM(D32:D33)</f>
        <v>317.56824</v>
      </c>
    </row>
    <row r="35" spans="1:4" x14ac:dyDescent="0.25">
      <c r="A35" s="181" t="s">
        <v>129</v>
      </c>
      <c r="B35" s="182"/>
      <c r="C35" s="107">
        <f>SUM(C40:C47)</f>
        <v>0.36800000000000005</v>
      </c>
      <c r="D35" s="103">
        <f>SUM(D34*C35)</f>
        <v>116.86511232000002</v>
      </c>
    </row>
    <row r="36" spans="1:4" x14ac:dyDescent="0.25">
      <c r="A36" s="183" t="s">
        <v>58</v>
      </c>
      <c r="B36" s="184"/>
      <c r="C36" s="185"/>
      <c r="D36" s="108">
        <f>SUM(D34+D35)</f>
        <v>434.43335232000004</v>
      </c>
    </row>
    <row r="37" spans="1:4" x14ac:dyDescent="0.25">
      <c r="A37" s="175"/>
      <c r="B37" s="175"/>
      <c r="C37" s="175"/>
      <c r="D37" s="175"/>
    </row>
    <row r="38" spans="1:4" x14ac:dyDescent="0.25">
      <c r="A38" s="186" t="s">
        <v>65</v>
      </c>
      <c r="B38" s="186"/>
      <c r="C38" s="186"/>
      <c r="D38" s="186"/>
    </row>
    <row r="39" spans="1:4" x14ac:dyDescent="0.25">
      <c r="A39" s="110" t="s">
        <v>66</v>
      </c>
      <c r="B39" s="110" t="s">
        <v>67</v>
      </c>
      <c r="C39" s="110" t="s">
        <v>68</v>
      </c>
      <c r="D39" s="110" t="s">
        <v>56</v>
      </c>
    </row>
    <row r="40" spans="1:4" x14ac:dyDescent="0.25">
      <c r="A40" s="111" t="s">
        <v>33</v>
      </c>
      <c r="B40" s="111" t="s">
        <v>69</v>
      </c>
      <c r="C40" s="107">
        <v>0.2</v>
      </c>
      <c r="D40" s="100">
        <f>D27*C40</f>
        <v>571.68000000000006</v>
      </c>
    </row>
    <row r="41" spans="1:4" x14ac:dyDescent="0.25">
      <c r="A41" s="111" t="s">
        <v>35</v>
      </c>
      <c r="B41" s="111" t="s">
        <v>70</v>
      </c>
      <c r="C41" s="107">
        <v>2.5000000000000001E-2</v>
      </c>
      <c r="D41" s="100">
        <f>D27*C41</f>
        <v>71.460000000000008</v>
      </c>
    </row>
    <row r="42" spans="1:4" x14ac:dyDescent="0.25">
      <c r="A42" s="111" t="s">
        <v>38</v>
      </c>
      <c r="B42" s="112" t="s">
        <v>71</v>
      </c>
      <c r="C42" s="113">
        <v>0.03</v>
      </c>
      <c r="D42" s="100">
        <f>D27*C42</f>
        <v>85.751999999999995</v>
      </c>
    </row>
    <row r="43" spans="1:4" x14ac:dyDescent="0.25">
      <c r="A43" s="111" t="s">
        <v>57</v>
      </c>
      <c r="B43" s="111" t="s">
        <v>72</v>
      </c>
      <c r="C43" s="107">
        <v>1.4999999999999999E-2</v>
      </c>
      <c r="D43" s="100">
        <f>D27*C43</f>
        <v>42.875999999999998</v>
      </c>
    </row>
    <row r="44" spans="1:4" x14ac:dyDescent="0.25">
      <c r="A44" s="111" t="s">
        <v>41</v>
      </c>
      <c r="B44" s="111" t="s">
        <v>73</v>
      </c>
      <c r="C44" s="107">
        <v>0.01</v>
      </c>
      <c r="D44" s="100">
        <f>D27*C44</f>
        <v>28.584000000000003</v>
      </c>
    </row>
    <row r="45" spans="1:4" x14ac:dyDescent="0.25">
      <c r="A45" s="111" t="s">
        <v>42</v>
      </c>
      <c r="B45" s="111" t="s">
        <v>74</v>
      </c>
      <c r="C45" s="107">
        <v>6.0000000000000001E-3</v>
      </c>
      <c r="D45" s="100">
        <f>D27*C45</f>
        <v>17.150400000000001</v>
      </c>
    </row>
    <row r="46" spans="1:4" x14ac:dyDescent="0.25">
      <c r="A46" s="111" t="s">
        <v>43</v>
      </c>
      <c r="B46" s="111" t="s">
        <v>75</v>
      </c>
      <c r="C46" s="107">
        <v>2E-3</v>
      </c>
      <c r="D46" s="100">
        <f>D27*C46</f>
        <v>5.7168000000000001</v>
      </c>
    </row>
    <row r="47" spans="1:4" x14ac:dyDescent="0.25">
      <c r="A47" s="111" t="s">
        <v>44</v>
      </c>
      <c r="B47" s="111" t="s">
        <v>76</v>
      </c>
      <c r="C47" s="107">
        <v>0.08</v>
      </c>
      <c r="D47" s="100">
        <f>D27*C47</f>
        <v>228.67200000000003</v>
      </c>
    </row>
    <row r="48" spans="1:4" x14ac:dyDescent="0.25">
      <c r="A48" s="111"/>
      <c r="B48" s="110" t="s">
        <v>58</v>
      </c>
      <c r="C48" s="107">
        <f>SUM(C40:C47)</f>
        <v>0.36800000000000005</v>
      </c>
      <c r="D48" s="101">
        <f>SUM(D40:D47)</f>
        <v>1051.8912</v>
      </c>
    </row>
    <row r="49" spans="1:4" x14ac:dyDescent="0.25">
      <c r="A49" s="175"/>
      <c r="B49" s="175"/>
      <c r="C49" s="175"/>
      <c r="D49" s="175"/>
    </row>
    <row r="50" spans="1:4" x14ac:dyDescent="0.25">
      <c r="A50" s="186" t="s">
        <v>77</v>
      </c>
      <c r="B50" s="186"/>
      <c r="C50" s="186"/>
      <c r="D50" s="186"/>
    </row>
    <row r="51" spans="1:4" x14ac:dyDescent="0.25">
      <c r="A51" s="99" t="s">
        <v>78</v>
      </c>
      <c r="B51" s="177" t="s">
        <v>79</v>
      </c>
      <c r="C51" s="177"/>
      <c r="D51" s="99" t="s">
        <v>56</v>
      </c>
    </row>
    <row r="52" spans="1:4" x14ac:dyDescent="0.25">
      <c r="A52" s="93" t="s">
        <v>33</v>
      </c>
      <c r="B52" s="93" t="s">
        <v>161</v>
      </c>
      <c r="C52" s="114">
        <v>0</v>
      </c>
      <c r="D52" s="103">
        <v>0</v>
      </c>
    </row>
    <row r="53" spans="1:4" x14ac:dyDescent="0.25">
      <c r="A53" s="93" t="s">
        <v>35</v>
      </c>
      <c r="B53" s="115" t="s">
        <v>158</v>
      </c>
      <c r="C53" s="116"/>
      <c r="D53" s="117">
        <f>(450*11)/12</f>
        <v>412.5</v>
      </c>
    </row>
    <row r="54" spans="1:4" x14ac:dyDescent="0.25">
      <c r="A54" s="93" t="s">
        <v>42</v>
      </c>
      <c r="B54" s="93" t="s">
        <v>159</v>
      </c>
      <c r="C54" s="118"/>
      <c r="D54" s="119">
        <v>11.86</v>
      </c>
    </row>
    <row r="55" spans="1:4" x14ac:dyDescent="0.25">
      <c r="A55" s="93" t="s">
        <v>43</v>
      </c>
      <c r="B55" s="93" t="s">
        <v>160</v>
      </c>
      <c r="C55" s="118"/>
      <c r="D55" s="119">
        <f>6315/12/139</f>
        <v>3.785971223021583</v>
      </c>
    </row>
    <row r="56" spans="1:4" x14ac:dyDescent="0.25">
      <c r="A56" s="177" t="s">
        <v>58</v>
      </c>
      <c r="B56" s="177"/>
      <c r="C56" s="177"/>
      <c r="D56" s="105">
        <f>SUM(D52:D55)</f>
        <v>428.1459712230216</v>
      </c>
    </row>
    <row r="57" spans="1:4" x14ac:dyDescent="0.25">
      <c r="A57" s="175"/>
      <c r="B57" s="175"/>
      <c r="C57" s="175"/>
      <c r="D57" s="175"/>
    </row>
    <row r="58" spans="1:4" x14ac:dyDescent="0.25">
      <c r="A58" s="186" t="s">
        <v>80</v>
      </c>
      <c r="B58" s="186"/>
      <c r="C58" s="186"/>
      <c r="D58" s="186"/>
    </row>
    <row r="59" spans="1:4" x14ac:dyDescent="0.25">
      <c r="A59" s="99">
        <v>2</v>
      </c>
      <c r="B59" s="177" t="s">
        <v>81</v>
      </c>
      <c r="C59" s="177"/>
      <c r="D59" s="99" t="s">
        <v>56</v>
      </c>
    </row>
    <row r="60" spans="1:4" x14ac:dyDescent="0.25">
      <c r="A60" s="93" t="s">
        <v>61</v>
      </c>
      <c r="B60" s="187" t="s">
        <v>82</v>
      </c>
      <c r="C60" s="187"/>
      <c r="D60" s="100">
        <f>D36</f>
        <v>434.43335232000004</v>
      </c>
    </row>
    <row r="61" spans="1:4" x14ac:dyDescent="0.25">
      <c r="A61" s="93" t="s">
        <v>66</v>
      </c>
      <c r="B61" s="187" t="s">
        <v>67</v>
      </c>
      <c r="C61" s="187"/>
      <c r="D61" s="100">
        <f>D48</f>
        <v>1051.8912</v>
      </c>
    </row>
    <row r="62" spans="1:4" x14ac:dyDescent="0.25">
      <c r="A62" s="93" t="s">
        <v>78</v>
      </c>
      <c r="B62" s="187" t="s">
        <v>79</v>
      </c>
      <c r="C62" s="187"/>
      <c r="D62" s="100">
        <f>D56</f>
        <v>428.1459712230216</v>
      </c>
    </row>
    <row r="63" spans="1:4" x14ac:dyDescent="0.25">
      <c r="A63" s="177" t="s">
        <v>58</v>
      </c>
      <c r="B63" s="177"/>
      <c r="C63" s="177"/>
      <c r="D63" s="101">
        <f>SUM(D60:D62)</f>
        <v>1914.4705235430217</v>
      </c>
    </row>
    <row r="64" spans="1:4" x14ac:dyDescent="0.25">
      <c r="A64" s="120"/>
      <c r="B64" s="120"/>
      <c r="C64" s="120"/>
      <c r="D64" s="121"/>
    </row>
    <row r="65" spans="1:9" x14ac:dyDescent="0.25">
      <c r="A65" s="191" t="s">
        <v>136</v>
      </c>
      <c r="B65" s="191"/>
      <c r="C65" s="191"/>
      <c r="D65" s="191"/>
    </row>
    <row r="66" spans="1:9" x14ac:dyDescent="0.25">
      <c r="A66" s="106">
        <v>3</v>
      </c>
      <c r="B66" s="99" t="s">
        <v>83</v>
      </c>
      <c r="C66" s="99" t="s">
        <v>84</v>
      </c>
      <c r="D66" s="99" t="s">
        <v>56</v>
      </c>
    </row>
    <row r="67" spans="1:9" s="77" customFormat="1" x14ac:dyDescent="0.25">
      <c r="A67" s="94" t="s">
        <v>33</v>
      </c>
      <c r="B67" s="94" t="s">
        <v>85</v>
      </c>
      <c r="C67" s="122">
        <v>4.1700000000000001E-3</v>
      </c>
      <c r="D67" s="123">
        <f>D27*C67</f>
        <v>11.919528000000001</v>
      </c>
      <c r="E67" s="78"/>
    </row>
    <row r="68" spans="1:9" x14ac:dyDescent="0.25">
      <c r="A68" s="94" t="s">
        <v>35</v>
      </c>
      <c r="B68" s="94" t="s">
        <v>86</v>
      </c>
      <c r="C68" s="124">
        <v>3.3399999999999999E-4</v>
      </c>
      <c r="D68" s="125">
        <f>D27*C68</f>
        <v>0.95470560000000004</v>
      </c>
    </row>
    <row r="69" spans="1:9" x14ac:dyDescent="0.25">
      <c r="A69" s="126" t="s">
        <v>38</v>
      </c>
      <c r="B69" s="126" t="s">
        <v>87</v>
      </c>
      <c r="C69" s="127">
        <v>3.44E-2</v>
      </c>
      <c r="D69" s="128">
        <f>SUM(D27+D34)*C69</f>
        <v>109.253307456</v>
      </c>
    </row>
    <row r="70" spans="1:9" s="77" customFormat="1" x14ac:dyDescent="0.25">
      <c r="A70" s="94" t="s">
        <v>57</v>
      </c>
      <c r="B70" s="94" t="s">
        <v>88</v>
      </c>
      <c r="C70" s="129">
        <v>1.9400000000000001E-2</v>
      </c>
      <c r="D70" s="123">
        <f>D27*C70</f>
        <v>55.452960000000004</v>
      </c>
      <c r="E70" s="78"/>
    </row>
    <row r="71" spans="1:9" x14ac:dyDescent="0.25">
      <c r="A71" s="93" t="s">
        <v>41</v>
      </c>
      <c r="B71" s="93" t="s">
        <v>89</v>
      </c>
      <c r="C71" s="130">
        <v>7.1999999999999998E-3</v>
      </c>
      <c r="D71" s="131">
        <f>D27*C71</f>
        <v>20.580480000000001</v>
      </c>
    </row>
    <row r="72" spans="1:9" x14ac:dyDescent="0.25">
      <c r="A72" s="126" t="s">
        <v>42</v>
      </c>
      <c r="B72" s="126" t="s">
        <v>90</v>
      </c>
      <c r="C72" s="127">
        <v>5.9999999999999995E-4</v>
      </c>
      <c r="D72" s="128">
        <f>(D27+D34)*C72</f>
        <v>1.905580944</v>
      </c>
    </row>
    <row r="73" spans="1:9" x14ac:dyDescent="0.25">
      <c r="A73" s="182" t="s">
        <v>58</v>
      </c>
      <c r="B73" s="182"/>
      <c r="C73" s="182"/>
      <c r="D73" s="105">
        <f>SUM(D67:D72)</f>
        <v>200.066562</v>
      </c>
    </row>
    <row r="74" spans="1:9" x14ac:dyDescent="0.25">
      <c r="A74" s="132"/>
      <c r="B74" s="132"/>
      <c r="C74" s="132"/>
      <c r="D74" s="133"/>
    </row>
    <row r="75" spans="1:9" x14ac:dyDescent="0.25">
      <c r="A75" s="192" t="s">
        <v>131</v>
      </c>
      <c r="B75" s="192"/>
      <c r="C75" s="192"/>
      <c r="D75" s="192"/>
    </row>
    <row r="76" spans="1:9" s="77" customFormat="1" x14ac:dyDescent="0.25">
      <c r="A76" s="94" t="s">
        <v>33</v>
      </c>
      <c r="B76" s="94" t="s">
        <v>132</v>
      </c>
      <c r="C76" s="106"/>
      <c r="D76" s="105">
        <f>D27</f>
        <v>2858.4</v>
      </c>
      <c r="E76" s="78"/>
    </row>
    <row r="77" spans="1:9" x14ac:dyDescent="0.25">
      <c r="A77" s="94" t="s">
        <v>35</v>
      </c>
      <c r="B77" s="94" t="s">
        <v>117</v>
      </c>
      <c r="C77" s="106"/>
      <c r="D77" s="105">
        <f>D63</f>
        <v>1914.4705235430217</v>
      </c>
      <c r="F77" s="79"/>
      <c r="G77" s="79"/>
      <c r="H77" s="81"/>
      <c r="I77" s="80"/>
    </row>
    <row r="78" spans="1:9" x14ac:dyDescent="0.25">
      <c r="A78" s="126" t="s">
        <v>38</v>
      </c>
      <c r="B78" s="126" t="s">
        <v>133</v>
      </c>
      <c r="C78" s="134">
        <f>D76/12</f>
        <v>238.20000000000002</v>
      </c>
      <c r="D78" s="134">
        <f>C78*C48+C78</f>
        <v>325.85760000000005</v>
      </c>
    </row>
    <row r="79" spans="1:9" x14ac:dyDescent="0.25">
      <c r="A79" s="94" t="s">
        <v>57</v>
      </c>
      <c r="B79" s="94" t="s">
        <v>118</v>
      </c>
      <c r="C79" s="106"/>
      <c r="D79" s="105">
        <f>D73</f>
        <v>200.066562</v>
      </c>
    </row>
    <row r="80" spans="1:9" x14ac:dyDescent="0.25">
      <c r="A80" s="94" t="s">
        <v>41</v>
      </c>
      <c r="B80" s="94" t="s">
        <v>134</v>
      </c>
      <c r="C80" s="106"/>
      <c r="D80" s="135">
        <f>-(D52+D53)</f>
        <v>-412.5</v>
      </c>
    </row>
    <row r="81" spans="1:4" x14ac:dyDescent="0.25">
      <c r="A81" s="182" t="s">
        <v>135</v>
      </c>
      <c r="B81" s="182"/>
      <c r="C81" s="182"/>
      <c r="D81" s="105">
        <f>SUM(D76:D80)</f>
        <v>4886.2946855430218</v>
      </c>
    </row>
    <row r="82" spans="1:4" ht="13.5" thickBot="1" x14ac:dyDescent="0.3">
      <c r="A82" s="132"/>
      <c r="B82" s="132"/>
      <c r="C82" s="132"/>
      <c r="D82" s="132"/>
    </row>
    <row r="83" spans="1:4" ht="13.5" thickBot="1" x14ac:dyDescent="0.3">
      <c r="A83" s="176" t="s">
        <v>91</v>
      </c>
      <c r="B83" s="176"/>
      <c r="C83" s="176"/>
      <c r="D83" s="176"/>
    </row>
    <row r="84" spans="1:4" x14ac:dyDescent="0.25">
      <c r="A84" s="186" t="s">
        <v>92</v>
      </c>
      <c r="B84" s="186"/>
      <c r="C84" s="186"/>
      <c r="D84" s="186"/>
    </row>
    <row r="85" spans="1:4" x14ac:dyDescent="0.25">
      <c r="A85" s="99" t="s">
        <v>93</v>
      </c>
      <c r="B85" s="99" t="s">
        <v>94</v>
      </c>
      <c r="C85" s="99" t="s">
        <v>84</v>
      </c>
      <c r="D85" s="99" t="s">
        <v>56</v>
      </c>
    </row>
    <row r="86" spans="1:4" x14ac:dyDescent="0.25">
      <c r="A86" s="94" t="s">
        <v>33</v>
      </c>
      <c r="B86" s="93" t="s">
        <v>95</v>
      </c>
      <c r="C86" s="107">
        <v>8.3299999999999999E-2</v>
      </c>
      <c r="D86" s="103">
        <f>D81*C86</f>
        <v>407.02834730573369</v>
      </c>
    </row>
    <row r="87" spans="1:4" x14ac:dyDescent="0.25">
      <c r="A87" s="94" t="s">
        <v>35</v>
      </c>
      <c r="B87" s="93" t="s">
        <v>137</v>
      </c>
      <c r="C87" s="136">
        <v>2.2200000000000002E-3</v>
      </c>
      <c r="D87" s="103">
        <f>D81*C87</f>
        <v>10.847574201905509</v>
      </c>
    </row>
    <row r="88" spans="1:4" x14ac:dyDescent="0.25">
      <c r="A88" s="94" t="s">
        <v>38</v>
      </c>
      <c r="B88" s="93" t="s">
        <v>96</v>
      </c>
      <c r="C88" s="136">
        <v>2.0000000000000001E-4</v>
      </c>
      <c r="D88" s="103">
        <f>D81*C88</f>
        <v>0.97725893710860445</v>
      </c>
    </row>
    <row r="89" spans="1:4" x14ac:dyDescent="0.25">
      <c r="A89" s="94" t="s">
        <v>57</v>
      </c>
      <c r="B89" s="93" t="s">
        <v>97</v>
      </c>
      <c r="C89" s="136">
        <v>5.1000000000000004E-4</v>
      </c>
      <c r="D89" s="103">
        <f>D81*C89</f>
        <v>2.4920102896269412</v>
      </c>
    </row>
    <row r="90" spans="1:4" x14ac:dyDescent="0.25">
      <c r="A90" s="94"/>
      <c r="B90" s="93" t="s">
        <v>138</v>
      </c>
      <c r="C90" s="136">
        <v>4.15E-3</v>
      </c>
      <c r="D90" s="103">
        <f>D81*C90</f>
        <v>20.278122945003542</v>
      </c>
    </row>
    <row r="91" spans="1:4" x14ac:dyDescent="0.25">
      <c r="A91" s="94" t="s">
        <v>41</v>
      </c>
      <c r="B91" s="93" t="s">
        <v>98</v>
      </c>
      <c r="C91" s="136">
        <v>3.8999999999999999E-4</v>
      </c>
      <c r="D91" s="103">
        <f>D81*C91</f>
        <v>1.9056549273617784</v>
      </c>
    </row>
    <row r="92" spans="1:4" x14ac:dyDescent="0.25">
      <c r="A92" s="94" t="s">
        <v>42</v>
      </c>
      <c r="B92" s="93" t="s">
        <v>126</v>
      </c>
      <c r="C92" s="130"/>
      <c r="D92" s="103">
        <f>(($D$27+$D$63+$D$73)-$D$52)*C92</f>
        <v>0</v>
      </c>
    </row>
    <row r="93" spans="1:4" x14ac:dyDescent="0.25">
      <c r="A93" s="106" t="s">
        <v>58</v>
      </c>
      <c r="B93" s="106"/>
      <c r="C93" s="106"/>
      <c r="D93" s="105">
        <f>SUM(D86:D92)</f>
        <v>443.52896860674002</v>
      </c>
    </row>
    <row r="94" spans="1:4" x14ac:dyDescent="0.25">
      <c r="A94" s="193" t="s">
        <v>99</v>
      </c>
      <c r="B94" s="194"/>
      <c r="C94" s="194"/>
      <c r="D94" s="195"/>
    </row>
    <row r="95" spans="1:4" x14ac:dyDescent="0.25">
      <c r="A95" s="106" t="s">
        <v>100</v>
      </c>
      <c r="B95" s="94" t="s">
        <v>101</v>
      </c>
      <c r="C95" s="94"/>
      <c r="D95" s="99" t="s">
        <v>56</v>
      </c>
    </row>
    <row r="96" spans="1:4" x14ac:dyDescent="0.25">
      <c r="A96" s="94" t="s">
        <v>33</v>
      </c>
      <c r="B96" s="94" t="s">
        <v>102</v>
      </c>
      <c r="C96" s="94"/>
      <c r="D96" s="103">
        <v>0</v>
      </c>
    </row>
    <row r="97" spans="1:4" x14ac:dyDescent="0.25">
      <c r="A97" s="106" t="s">
        <v>58</v>
      </c>
      <c r="B97" s="106"/>
      <c r="C97" s="106"/>
      <c r="D97" s="105"/>
    </row>
    <row r="98" spans="1:4" x14ac:dyDescent="0.25">
      <c r="A98" s="109"/>
      <c r="B98" s="109"/>
      <c r="C98" s="109"/>
      <c r="D98" s="109"/>
    </row>
    <row r="99" spans="1:4" x14ac:dyDescent="0.25">
      <c r="A99" s="196" t="s">
        <v>103</v>
      </c>
      <c r="B99" s="197"/>
      <c r="C99" s="197"/>
      <c r="D99" s="198"/>
    </row>
    <row r="100" spans="1:4" x14ac:dyDescent="0.25">
      <c r="A100" s="99">
        <v>4</v>
      </c>
      <c r="B100" s="137" t="s">
        <v>104</v>
      </c>
      <c r="C100" s="138"/>
      <c r="D100" s="99" t="s">
        <v>56</v>
      </c>
    </row>
    <row r="101" spans="1:4" x14ac:dyDescent="0.25">
      <c r="A101" s="93" t="s">
        <v>93</v>
      </c>
      <c r="B101" s="139" t="s">
        <v>94</v>
      </c>
      <c r="C101" s="140"/>
      <c r="D101" s="141">
        <f>D93</f>
        <v>443.52896860674002</v>
      </c>
    </row>
    <row r="102" spans="1:4" x14ac:dyDescent="0.25">
      <c r="A102" s="93" t="s">
        <v>100</v>
      </c>
      <c r="B102" s="139" t="s">
        <v>101</v>
      </c>
      <c r="C102" s="140"/>
      <c r="D102" s="103">
        <f>D97</f>
        <v>0</v>
      </c>
    </row>
    <row r="103" spans="1:4" x14ac:dyDescent="0.25">
      <c r="A103" s="142" t="s">
        <v>58</v>
      </c>
      <c r="B103" s="143"/>
      <c r="C103" s="144"/>
      <c r="D103" s="105">
        <f>SUM(D101:D102)</f>
        <v>443.52896860674002</v>
      </c>
    </row>
    <row r="104" spans="1:4" x14ac:dyDescent="0.25">
      <c r="A104" s="98" t="s">
        <v>54</v>
      </c>
      <c r="B104" s="98"/>
      <c r="C104" s="98"/>
      <c r="D104" s="98"/>
    </row>
    <row r="105" spans="1:4" x14ac:dyDescent="0.25">
      <c r="A105" s="196" t="s">
        <v>105</v>
      </c>
      <c r="B105" s="197"/>
      <c r="C105" s="197"/>
      <c r="D105" s="198"/>
    </row>
    <row r="106" spans="1:4" x14ac:dyDescent="0.25">
      <c r="A106" s="99">
        <v>5</v>
      </c>
      <c r="B106" s="99" t="s">
        <v>106</v>
      </c>
      <c r="C106" s="99"/>
      <c r="D106" s="99" t="s">
        <v>56</v>
      </c>
    </row>
    <row r="107" spans="1:4" x14ac:dyDescent="0.25">
      <c r="A107" s="115" t="s">
        <v>33</v>
      </c>
      <c r="B107" s="145" t="s">
        <v>188</v>
      </c>
      <c r="C107" s="145"/>
      <c r="D107" s="119">
        <v>238.66</v>
      </c>
    </row>
    <row r="108" spans="1:4" x14ac:dyDescent="0.25">
      <c r="A108" s="93" t="s">
        <v>35</v>
      </c>
      <c r="B108" s="93"/>
      <c r="C108" s="99"/>
      <c r="D108" s="100">
        <v>0</v>
      </c>
    </row>
    <row r="109" spans="1:4" x14ac:dyDescent="0.25">
      <c r="A109" s="99" t="s">
        <v>58</v>
      </c>
      <c r="B109" s="99"/>
      <c r="C109" s="99"/>
      <c r="D109" s="101">
        <f>D107+D108</f>
        <v>238.66</v>
      </c>
    </row>
    <row r="110" spans="1:4" x14ac:dyDescent="0.25">
      <c r="A110" s="199"/>
      <c r="B110" s="199"/>
      <c r="C110" s="199"/>
      <c r="D110" s="199"/>
    </row>
    <row r="111" spans="1:4" x14ac:dyDescent="0.25">
      <c r="A111" s="196" t="s">
        <v>107</v>
      </c>
      <c r="B111" s="197"/>
      <c r="C111" s="197"/>
      <c r="D111" s="198"/>
    </row>
    <row r="112" spans="1:4" x14ac:dyDescent="0.25">
      <c r="A112" s="99">
        <v>6</v>
      </c>
      <c r="B112" s="99" t="s">
        <v>108</v>
      </c>
      <c r="C112" s="99" t="s">
        <v>68</v>
      </c>
      <c r="D112" s="99" t="s">
        <v>56</v>
      </c>
    </row>
    <row r="113" spans="1:4" x14ac:dyDescent="0.25">
      <c r="A113" s="93" t="s">
        <v>33</v>
      </c>
      <c r="B113" s="145" t="s">
        <v>109</v>
      </c>
      <c r="C113" s="146">
        <v>0.05</v>
      </c>
      <c r="D113" s="100">
        <f>C113*D129</f>
        <v>282.75630270748809</v>
      </c>
    </row>
    <row r="114" spans="1:4" x14ac:dyDescent="0.25">
      <c r="A114" s="93" t="s">
        <v>35</v>
      </c>
      <c r="B114" s="145" t="s">
        <v>110</v>
      </c>
      <c r="C114" s="146">
        <v>0.1</v>
      </c>
      <c r="D114" s="100">
        <f>C114*(D113+D129)</f>
        <v>593.788235685725</v>
      </c>
    </row>
    <row r="115" spans="1:4" x14ac:dyDescent="0.25">
      <c r="A115" s="93" t="s">
        <v>38</v>
      </c>
      <c r="B115" s="145" t="s">
        <v>111</v>
      </c>
      <c r="C115" s="147">
        <v>6.1499999999999999E-2</v>
      </c>
      <c r="D115" s="100">
        <f>(D27+D63+D73+D103+D108+D113+D114)*(C116+C117+C118)/(1-(C116+C117+C118))</f>
        <v>412.38162114160144</v>
      </c>
    </row>
    <row r="116" spans="1:4" x14ac:dyDescent="0.25">
      <c r="A116" s="93"/>
      <c r="B116" s="115" t="s">
        <v>112</v>
      </c>
      <c r="C116" s="147">
        <v>6.4999999999999997E-3</v>
      </c>
      <c r="D116" s="100">
        <f>C116*D131</f>
        <v>45.136339388949743</v>
      </c>
    </row>
    <row r="117" spans="1:4" x14ac:dyDescent="0.25">
      <c r="A117" s="93"/>
      <c r="B117" s="115" t="s">
        <v>113</v>
      </c>
      <c r="C117" s="147">
        <v>0.03</v>
      </c>
      <c r="D117" s="100">
        <f>C117*D131</f>
        <v>208.32156641053726</v>
      </c>
    </row>
    <row r="118" spans="1:4" x14ac:dyDescent="0.25">
      <c r="A118" s="93"/>
      <c r="B118" s="93" t="s">
        <v>114</v>
      </c>
      <c r="C118" s="148">
        <v>2.5000000000000001E-2</v>
      </c>
      <c r="D118" s="100">
        <f>C118*D131</f>
        <v>173.60130534211441</v>
      </c>
    </row>
    <row r="119" spans="1:4" x14ac:dyDescent="0.25">
      <c r="A119" s="99" t="s">
        <v>58</v>
      </c>
      <c r="B119" s="99"/>
      <c r="C119" s="99"/>
      <c r="D119" s="101">
        <f>SUM(D113:D115)</f>
        <v>1288.9261595348146</v>
      </c>
    </row>
    <row r="120" spans="1:4" x14ac:dyDescent="0.25">
      <c r="A120" s="98"/>
      <c r="B120" s="98"/>
      <c r="C120" s="98"/>
      <c r="D120" s="98"/>
    </row>
    <row r="121" spans="1:4" x14ac:dyDescent="0.25">
      <c r="A121" s="188" t="s">
        <v>115</v>
      </c>
      <c r="B121" s="189"/>
      <c r="C121" s="189"/>
      <c r="D121" s="190"/>
    </row>
    <row r="122" spans="1:4" x14ac:dyDescent="0.25">
      <c r="A122" s="98" t="s">
        <v>54</v>
      </c>
      <c r="B122" s="98"/>
      <c r="C122" s="98"/>
      <c r="D122" s="98"/>
    </row>
    <row r="123" spans="1:4" x14ac:dyDescent="0.25">
      <c r="A123" s="93"/>
      <c r="B123" s="99" t="s">
        <v>116</v>
      </c>
      <c r="C123" s="99"/>
      <c r="D123" s="99" t="s">
        <v>56</v>
      </c>
    </row>
    <row r="124" spans="1:4" x14ac:dyDescent="0.25">
      <c r="A124" s="93" t="s">
        <v>33</v>
      </c>
      <c r="B124" s="200" t="s">
        <v>53</v>
      </c>
      <c r="C124" s="201"/>
      <c r="D124" s="100">
        <f>D27</f>
        <v>2858.4</v>
      </c>
    </row>
    <row r="125" spans="1:4" x14ac:dyDescent="0.25">
      <c r="A125" s="93" t="s">
        <v>35</v>
      </c>
      <c r="B125" s="200" t="s">
        <v>117</v>
      </c>
      <c r="C125" s="201"/>
      <c r="D125" s="100">
        <f>D63</f>
        <v>1914.4705235430217</v>
      </c>
    </row>
    <row r="126" spans="1:4" x14ac:dyDescent="0.25">
      <c r="A126" s="93" t="s">
        <v>38</v>
      </c>
      <c r="B126" s="200" t="s">
        <v>118</v>
      </c>
      <c r="C126" s="201"/>
      <c r="D126" s="100">
        <f>D73</f>
        <v>200.066562</v>
      </c>
    </row>
    <row r="127" spans="1:4" x14ac:dyDescent="0.25">
      <c r="A127" s="93" t="s">
        <v>57</v>
      </c>
      <c r="B127" s="200" t="s">
        <v>119</v>
      </c>
      <c r="C127" s="201"/>
      <c r="D127" s="100">
        <f>D103</f>
        <v>443.52896860674002</v>
      </c>
    </row>
    <row r="128" spans="1:4" x14ac:dyDescent="0.25">
      <c r="A128" s="93" t="s">
        <v>41</v>
      </c>
      <c r="B128" s="200" t="s">
        <v>120</v>
      </c>
      <c r="C128" s="201"/>
      <c r="D128" s="100">
        <f>D109</f>
        <v>238.66</v>
      </c>
    </row>
    <row r="129" spans="1:4" x14ac:dyDescent="0.25">
      <c r="A129" s="205" t="s">
        <v>121</v>
      </c>
      <c r="B129" s="206"/>
      <c r="C129" s="207"/>
      <c r="D129" s="101">
        <f>SUM(D124:D128)</f>
        <v>5655.1260541497613</v>
      </c>
    </row>
    <row r="130" spans="1:4" x14ac:dyDescent="0.25">
      <c r="A130" s="93" t="s">
        <v>42</v>
      </c>
      <c r="B130" s="200" t="s">
        <v>122</v>
      </c>
      <c r="C130" s="201"/>
      <c r="D130" s="100">
        <f>D119</f>
        <v>1288.9261595348146</v>
      </c>
    </row>
    <row r="131" spans="1:4" x14ac:dyDescent="0.25">
      <c r="A131" s="202" t="s">
        <v>123</v>
      </c>
      <c r="B131" s="203"/>
      <c r="C131" s="204"/>
      <c r="D131" s="105">
        <f>SUM(D129+D130)</f>
        <v>6944.0522136845757</v>
      </c>
    </row>
    <row r="132" spans="1:4" x14ac:dyDescent="0.25">
      <c r="A132" s="132"/>
      <c r="B132" s="132"/>
      <c r="C132" s="132"/>
      <c r="D132" s="133"/>
    </row>
    <row r="133" spans="1:4" x14ac:dyDescent="0.25">
      <c r="A133" s="132"/>
      <c r="B133" s="132"/>
      <c r="C133" s="106" t="s">
        <v>128</v>
      </c>
      <c r="D133" s="106">
        <v>55</v>
      </c>
    </row>
    <row r="134" spans="1:4" x14ac:dyDescent="0.25">
      <c r="A134" s="98"/>
      <c r="B134" s="98"/>
      <c r="C134" s="94" t="s">
        <v>124</v>
      </c>
      <c r="D134" s="149">
        <f>D133*D131</f>
        <v>381922.87175265164</v>
      </c>
    </row>
    <row r="135" spans="1:4" x14ac:dyDescent="0.25">
      <c r="A135" s="98"/>
      <c r="B135" s="98"/>
      <c r="C135" s="106" t="s">
        <v>127</v>
      </c>
      <c r="D135" s="150">
        <v>12</v>
      </c>
    </row>
    <row r="136" spans="1:4" x14ac:dyDescent="0.25">
      <c r="A136" s="98"/>
      <c r="B136" s="98"/>
      <c r="C136" s="94" t="s">
        <v>125</v>
      </c>
      <c r="D136" s="151">
        <f>D135*D134</f>
        <v>4583074.4610318197</v>
      </c>
    </row>
    <row r="138" spans="1:4" x14ac:dyDescent="0.25">
      <c r="A138" s="214"/>
      <c r="B138" s="214"/>
      <c r="C138" s="214"/>
      <c r="D138" s="214"/>
    </row>
    <row r="139" spans="1:4" x14ac:dyDescent="0.25">
      <c r="A139" s="211"/>
      <c r="B139" s="211"/>
      <c r="C139" s="211"/>
      <c r="D139" s="211"/>
    </row>
    <row r="140" spans="1:4" x14ac:dyDescent="0.25">
      <c r="A140" s="212"/>
      <c r="B140" s="212"/>
      <c r="C140" s="212"/>
      <c r="D140" s="212"/>
    </row>
    <row r="141" spans="1:4" x14ac:dyDescent="0.25">
      <c r="A141" s="212"/>
      <c r="B141" s="212"/>
      <c r="C141" s="212"/>
      <c r="D141" s="212"/>
    </row>
    <row r="142" spans="1:4" x14ac:dyDescent="0.25">
      <c r="A142" s="212"/>
      <c r="B142" s="212"/>
      <c r="C142" s="212"/>
      <c r="D142" s="212"/>
    </row>
    <row r="143" spans="1:4" x14ac:dyDescent="0.25">
      <c r="A143" s="213"/>
      <c r="B143" s="213"/>
      <c r="C143" s="213"/>
      <c r="D143" s="213"/>
    </row>
    <row r="144" spans="1:4" x14ac:dyDescent="0.25">
      <c r="A144" s="212"/>
      <c r="B144" s="212"/>
      <c r="C144" s="212"/>
      <c r="D144" s="212"/>
    </row>
    <row r="145" spans="1:4" x14ac:dyDescent="0.25">
      <c r="A145" s="212"/>
      <c r="B145" s="212"/>
      <c r="C145" s="212"/>
      <c r="D145" s="212"/>
    </row>
    <row r="146" spans="1:4" x14ac:dyDescent="0.25">
      <c r="A146" s="212"/>
      <c r="B146" s="212"/>
      <c r="C146" s="212"/>
      <c r="D146" s="212"/>
    </row>
    <row r="147" spans="1:4" x14ac:dyDescent="0.25">
      <c r="A147" s="212"/>
      <c r="B147" s="212"/>
      <c r="C147" s="212"/>
      <c r="D147" s="212"/>
    </row>
    <row r="148" spans="1:4" x14ac:dyDescent="0.25">
      <c r="A148" s="213"/>
      <c r="B148" s="213"/>
      <c r="C148" s="213"/>
      <c r="D148" s="213"/>
    </row>
    <row r="149" spans="1:4" x14ac:dyDescent="0.25">
      <c r="A149" s="212"/>
      <c r="B149" s="212"/>
      <c r="C149" s="212"/>
      <c r="D149" s="212"/>
    </row>
    <row r="150" spans="1:4" x14ac:dyDescent="0.25">
      <c r="A150" s="213"/>
      <c r="B150" s="213"/>
      <c r="C150" s="213"/>
      <c r="D150" s="213"/>
    </row>
    <row r="151" spans="1:4" x14ac:dyDescent="0.25">
      <c r="A151" s="212"/>
      <c r="B151" s="212"/>
      <c r="C151" s="212"/>
      <c r="D151" s="212"/>
    </row>
    <row r="152" spans="1:4" x14ac:dyDescent="0.25">
      <c r="A152" s="212"/>
      <c r="B152" s="212"/>
      <c r="C152" s="212"/>
      <c r="D152" s="212"/>
    </row>
    <row r="153" spans="1:4" x14ac:dyDescent="0.25">
      <c r="A153" s="213"/>
      <c r="B153" s="213"/>
      <c r="C153" s="213"/>
      <c r="D153" s="213"/>
    </row>
    <row r="154" spans="1:4" x14ac:dyDescent="0.25">
      <c r="A154" s="212"/>
      <c r="B154" s="212"/>
      <c r="C154" s="212"/>
      <c r="D154" s="212"/>
    </row>
    <row r="155" spans="1:4" x14ac:dyDescent="0.25">
      <c r="A155" s="212"/>
      <c r="B155" s="212"/>
      <c r="C155" s="212"/>
      <c r="D155" s="212"/>
    </row>
    <row r="156" spans="1:4" x14ac:dyDescent="0.25">
      <c r="A156" s="212"/>
      <c r="B156" s="212"/>
      <c r="C156" s="212"/>
      <c r="D156" s="212"/>
    </row>
    <row r="157" spans="1:4" x14ac:dyDescent="0.25">
      <c r="A157" s="211"/>
      <c r="B157" s="211"/>
      <c r="C157" s="211"/>
      <c r="D157" s="211"/>
    </row>
  </sheetData>
  <mergeCells count="82">
    <mergeCell ref="A153:D153"/>
    <mergeCell ref="A154:D154"/>
    <mergeCell ref="A155:D155"/>
    <mergeCell ref="A156:D156"/>
    <mergeCell ref="A157:D157"/>
    <mergeCell ref="A148:D148"/>
    <mergeCell ref="A149:D149"/>
    <mergeCell ref="A150:D150"/>
    <mergeCell ref="A151:D151"/>
    <mergeCell ref="A152:D152"/>
    <mergeCell ref="A143:D143"/>
    <mergeCell ref="A144:D144"/>
    <mergeCell ref="A145:D145"/>
    <mergeCell ref="A146:D146"/>
    <mergeCell ref="A147:D147"/>
    <mergeCell ref="A138:D138"/>
    <mergeCell ref="A139:D139"/>
    <mergeCell ref="A140:D140"/>
    <mergeCell ref="A141:D141"/>
    <mergeCell ref="A142:D142"/>
    <mergeCell ref="A121:D121"/>
    <mergeCell ref="B124:C124"/>
    <mergeCell ref="B125:C125"/>
    <mergeCell ref="B126:C126"/>
    <mergeCell ref="A129:C129"/>
    <mergeCell ref="A94:D94"/>
    <mergeCell ref="A99:D99"/>
    <mergeCell ref="A105:D105"/>
    <mergeCell ref="A110:D110"/>
    <mergeCell ref="A111:D111"/>
    <mergeCell ref="B60:C60"/>
    <mergeCell ref="B61:C61"/>
    <mergeCell ref="A63:C63"/>
    <mergeCell ref="A65:D65"/>
    <mergeCell ref="A73:C73"/>
    <mergeCell ref="B7:C7"/>
    <mergeCell ref="A1:D1"/>
    <mergeCell ref="A2:D2"/>
    <mergeCell ref="A3:D3"/>
    <mergeCell ref="A4:C4"/>
    <mergeCell ref="A6:D6"/>
    <mergeCell ref="B19:C19"/>
    <mergeCell ref="B8:C8"/>
    <mergeCell ref="B9:C9"/>
    <mergeCell ref="B11:C11"/>
    <mergeCell ref="B12:C12"/>
    <mergeCell ref="A13:D13"/>
    <mergeCell ref="A14:D14"/>
    <mergeCell ref="A15:C15"/>
    <mergeCell ref="A16:C16"/>
    <mergeCell ref="A17:D17"/>
    <mergeCell ref="A18:D18"/>
    <mergeCell ref="B10:C10"/>
    <mergeCell ref="A37:D37"/>
    <mergeCell ref="B20:C20"/>
    <mergeCell ref="B21:C21"/>
    <mergeCell ref="A23:D23"/>
    <mergeCell ref="B24:C24"/>
    <mergeCell ref="A27:C27"/>
    <mergeCell ref="A29:D29"/>
    <mergeCell ref="A30:D30"/>
    <mergeCell ref="B31:C31"/>
    <mergeCell ref="A34:B34"/>
    <mergeCell ref="A35:B35"/>
    <mergeCell ref="A36:C36"/>
    <mergeCell ref="A38:D38"/>
    <mergeCell ref="A49:D49"/>
    <mergeCell ref="A50:D50"/>
    <mergeCell ref="B51:C51"/>
    <mergeCell ref="B62:C62"/>
    <mergeCell ref="A56:C56"/>
    <mergeCell ref="A57:D57"/>
    <mergeCell ref="A58:D58"/>
    <mergeCell ref="B59:C59"/>
    <mergeCell ref="A75:D75"/>
    <mergeCell ref="A81:C81"/>
    <mergeCell ref="A83:D83"/>
    <mergeCell ref="A84:D84"/>
    <mergeCell ref="B127:C127"/>
    <mergeCell ref="B128:C128"/>
    <mergeCell ref="B130:C130"/>
    <mergeCell ref="A131:C131"/>
  </mergeCells>
  <pageMargins left="0.25" right="0.25" top="0.75" bottom="0.75" header="0.3" footer="0.3"/>
  <pageSetup paperSize="9" scale="95" fitToHeight="0"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7"/>
  <sheetViews>
    <sheetView zoomScaleNormal="100" workbookViewId="0">
      <pane ySplit="1" topLeftCell="A2" activePane="bottomLeft" state="frozen"/>
      <selection pane="bottomLeft" activeCell="E21" sqref="E21"/>
    </sheetView>
  </sheetViews>
  <sheetFormatPr defaultRowHeight="12.75" x14ac:dyDescent="0.25"/>
  <cols>
    <col min="1" max="1" width="5" style="82" bestFit="1" customWidth="1"/>
    <col min="2" max="2" width="54.140625" style="82" bestFit="1" customWidth="1"/>
    <col min="3" max="3" width="17.28515625" style="82" bestFit="1" customWidth="1"/>
    <col min="4" max="4" width="18.42578125" style="82" bestFit="1" customWidth="1"/>
    <col min="5" max="5" width="75.28515625" style="62" customWidth="1"/>
    <col min="6" max="6" width="75.28515625" style="82" customWidth="1"/>
    <col min="7" max="16384" width="9.140625" style="82"/>
  </cols>
  <sheetData>
    <row r="1" spans="1:4" x14ac:dyDescent="0.25">
      <c r="A1" s="162" t="s">
        <v>150</v>
      </c>
      <c r="B1" s="162"/>
      <c r="C1" s="162"/>
      <c r="D1" s="162"/>
    </row>
    <row r="2" spans="1:4" x14ac:dyDescent="0.25">
      <c r="A2" s="163"/>
      <c r="B2" s="162"/>
      <c r="C2" s="162"/>
      <c r="D2" s="164"/>
    </row>
    <row r="3" spans="1:4" ht="13.5" thickBot="1" x14ac:dyDescent="0.3">
      <c r="A3" s="165" t="s">
        <v>30</v>
      </c>
      <c r="B3" s="165"/>
      <c r="C3" s="165"/>
      <c r="D3" s="165"/>
    </row>
    <row r="4" spans="1:4" x14ac:dyDescent="0.25">
      <c r="A4" s="209" t="s">
        <v>31</v>
      </c>
      <c r="B4" s="210"/>
      <c r="C4" s="210"/>
      <c r="D4" s="88"/>
    </row>
    <row r="5" spans="1:4" x14ac:dyDescent="0.25">
      <c r="A5" s="89"/>
      <c r="B5" s="90"/>
      <c r="C5" s="90"/>
      <c r="D5" s="90"/>
    </row>
    <row r="6" spans="1:4" ht="13.5" thickBot="1" x14ac:dyDescent="0.3">
      <c r="A6" s="166" t="s">
        <v>32</v>
      </c>
      <c r="B6" s="166"/>
      <c r="C6" s="166"/>
      <c r="D6" s="166"/>
    </row>
    <row r="7" spans="1:4" x14ac:dyDescent="0.25">
      <c r="A7" s="91" t="s">
        <v>33</v>
      </c>
      <c r="B7" s="208" t="s">
        <v>34</v>
      </c>
      <c r="C7" s="208"/>
      <c r="D7" s="92"/>
    </row>
    <row r="8" spans="1:4" x14ac:dyDescent="0.25">
      <c r="A8" s="93" t="s">
        <v>35</v>
      </c>
      <c r="B8" s="169" t="s">
        <v>36</v>
      </c>
      <c r="C8" s="169"/>
      <c r="D8" s="94" t="s">
        <v>37</v>
      </c>
    </row>
    <row r="9" spans="1:4" ht="15" x14ac:dyDescent="0.25">
      <c r="A9" s="95" t="s">
        <v>38</v>
      </c>
      <c r="B9" s="170" t="s">
        <v>39</v>
      </c>
      <c r="C9" s="170"/>
      <c r="D9" s="219" t="s">
        <v>153</v>
      </c>
    </row>
    <row r="10" spans="1:4" x14ac:dyDescent="0.25">
      <c r="A10" s="95" t="s">
        <v>57</v>
      </c>
      <c r="B10" s="171" t="s">
        <v>141</v>
      </c>
      <c r="C10" s="172"/>
      <c r="D10" s="94" t="s">
        <v>154</v>
      </c>
    </row>
    <row r="11" spans="1:4" x14ac:dyDescent="0.25">
      <c r="A11" s="95" t="s">
        <v>41</v>
      </c>
      <c r="B11" s="170" t="s">
        <v>40</v>
      </c>
      <c r="C11" s="170"/>
      <c r="D11" s="96">
        <v>45804</v>
      </c>
    </row>
    <row r="12" spans="1:4" x14ac:dyDescent="0.25">
      <c r="A12" s="95" t="s">
        <v>42</v>
      </c>
      <c r="B12" s="170" t="s">
        <v>45</v>
      </c>
      <c r="C12" s="170"/>
      <c r="D12" s="94" t="s">
        <v>46</v>
      </c>
    </row>
    <row r="13" spans="1:4" x14ac:dyDescent="0.25">
      <c r="A13" s="170"/>
      <c r="B13" s="170"/>
      <c r="C13" s="170"/>
      <c r="D13" s="170"/>
    </row>
    <row r="14" spans="1:4" ht="13.5" thickBot="1" x14ac:dyDescent="0.3">
      <c r="A14" s="173" t="s">
        <v>47</v>
      </c>
      <c r="B14" s="173"/>
      <c r="C14" s="173"/>
      <c r="D14" s="173"/>
    </row>
    <row r="15" spans="1:4" x14ac:dyDescent="0.25">
      <c r="A15" s="170" t="s">
        <v>48</v>
      </c>
      <c r="B15" s="170"/>
      <c r="C15" s="170"/>
      <c r="D15" s="95" t="s">
        <v>155</v>
      </c>
    </row>
    <row r="16" spans="1:4" x14ac:dyDescent="0.25">
      <c r="A16" s="170" t="s">
        <v>139</v>
      </c>
      <c r="B16" s="170"/>
      <c r="C16" s="170"/>
      <c r="D16" s="94" t="s">
        <v>147</v>
      </c>
    </row>
    <row r="17" spans="1:5" x14ac:dyDescent="0.25">
      <c r="A17" s="174"/>
      <c r="B17" s="174"/>
      <c r="C17" s="174"/>
      <c r="D17" s="172"/>
    </row>
    <row r="18" spans="1:5" ht="13.5" thickBot="1" x14ac:dyDescent="0.3">
      <c r="A18" s="173" t="s">
        <v>49</v>
      </c>
      <c r="B18" s="173"/>
      <c r="C18" s="173"/>
      <c r="D18" s="173"/>
    </row>
    <row r="19" spans="1:5" x14ac:dyDescent="0.25">
      <c r="A19" s="93">
        <v>3</v>
      </c>
      <c r="B19" s="167" t="s">
        <v>50</v>
      </c>
      <c r="C19" s="168"/>
      <c r="D19" s="97">
        <v>2143</v>
      </c>
    </row>
    <row r="20" spans="1:5" ht="24" x14ac:dyDescent="0.25">
      <c r="A20" s="95">
        <v>4</v>
      </c>
      <c r="B20" s="170" t="s">
        <v>51</v>
      </c>
      <c r="C20" s="170"/>
      <c r="D20" s="95" t="s">
        <v>156</v>
      </c>
    </row>
    <row r="21" spans="1:5" x14ac:dyDescent="0.25">
      <c r="A21" s="95">
        <v>6</v>
      </c>
      <c r="B21" s="170" t="s">
        <v>52</v>
      </c>
      <c r="C21" s="170"/>
      <c r="D21" s="97">
        <v>1621</v>
      </c>
    </row>
    <row r="22" spans="1:5" ht="13.5" thickBot="1" x14ac:dyDescent="0.3">
      <c r="A22" s="98"/>
      <c r="B22" s="98"/>
      <c r="C22" s="98"/>
      <c r="D22" s="98"/>
    </row>
    <row r="23" spans="1:5" ht="13.5" thickBot="1" x14ac:dyDescent="0.3">
      <c r="A23" s="176" t="s">
        <v>53</v>
      </c>
      <c r="B23" s="176"/>
      <c r="C23" s="176"/>
      <c r="D23" s="176"/>
      <c r="E23" s="84"/>
    </row>
    <row r="24" spans="1:5" x14ac:dyDescent="0.25">
      <c r="A24" s="99">
        <v>1</v>
      </c>
      <c r="B24" s="177" t="s">
        <v>55</v>
      </c>
      <c r="C24" s="177"/>
      <c r="D24" s="99" t="s">
        <v>56</v>
      </c>
    </row>
    <row r="25" spans="1:5" x14ac:dyDescent="0.25">
      <c r="A25" s="93" t="s">
        <v>33</v>
      </c>
      <c r="B25" s="93" t="s">
        <v>140</v>
      </c>
      <c r="C25" s="93"/>
      <c r="D25" s="100">
        <f>D19</f>
        <v>2143</v>
      </c>
    </row>
    <row r="26" spans="1:5" x14ac:dyDescent="0.25">
      <c r="A26" s="93" t="s">
        <v>35</v>
      </c>
      <c r="B26" s="93" t="s">
        <v>157</v>
      </c>
      <c r="C26" s="93"/>
      <c r="D26" s="100">
        <f>D25*0.2</f>
        <v>428.6</v>
      </c>
      <c r="E26" s="83"/>
    </row>
    <row r="27" spans="1:5" x14ac:dyDescent="0.25">
      <c r="A27" s="177" t="s">
        <v>58</v>
      </c>
      <c r="B27" s="177"/>
      <c r="C27" s="177"/>
      <c r="D27" s="101">
        <f>SUM(D25:D26)</f>
        <v>2571.6</v>
      </c>
    </row>
    <row r="28" spans="1:5" ht="13.5" thickBot="1" x14ac:dyDescent="0.3">
      <c r="A28" s="98" t="s">
        <v>54</v>
      </c>
      <c r="B28" s="98"/>
      <c r="C28" s="98"/>
      <c r="D28" s="98"/>
    </row>
    <row r="29" spans="1:5" ht="13.5" thickBot="1" x14ac:dyDescent="0.3">
      <c r="A29" s="176" t="s">
        <v>59</v>
      </c>
      <c r="B29" s="176"/>
      <c r="C29" s="176"/>
      <c r="D29" s="176"/>
    </row>
    <row r="30" spans="1:5" x14ac:dyDescent="0.25">
      <c r="A30" s="178" t="s">
        <v>60</v>
      </c>
      <c r="B30" s="178"/>
      <c r="C30" s="178"/>
      <c r="D30" s="178"/>
    </row>
    <row r="31" spans="1:5" x14ac:dyDescent="0.25">
      <c r="A31" s="99" t="s">
        <v>61</v>
      </c>
      <c r="B31" s="177" t="s">
        <v>62</v>
      </c>
      <c r="C31" s="177"/>
      <c r="D31" s="99" t="s">
        <v>56</v>
      </c>
    </row>
    <row r="32" spans="1:5" x14ac:dyDescent="0.25">
      <c r="A32" s="94" t="s">
        <v>33</v>
      </c>
      <c r="B32" s="94" t="s">
        <v>63</v>
      </c>
      <c r="C32" s="102">
        <v>8.3299999999999999E-2</v>
      </c>
      <c r="D32" s="103">
        <f>C32*D27</f>
        <v>214.21428</v>
      </c>
    </row>
    <row r="33" spans="1:4" x14ac:dyDescent="0.25">
      <c r="A33" s="94" t="s">
        <v>35</v>
      </c>
      <c r="B33" s="94" t="s">
        <v>64</v>
      </c>
      <c r="C33" s="102">
        <v>2.7799999999999998E-2</v>
      </c>
      <c r="D33" s="103">
        <f>SUM(D27*C33)</f>
        <v>71.490479999999991</v>
      </c>
    </row>
    <row r="34" spans="1:4" x14ac:dyDescent="0.25">
      <c r="A34" s="179" t="s">
        <v>130</v>
      </c>
      <c r="B34" s="180"/>
      <c r="C34" s="104">
        <f>SUM(C32+C33)</f>
        <v>0.1111</v>
      </c>
      <c r="D34" s="105">
        <f>SUM(D32:D33)</f>
        <v>285.70475999999996</v>
      </c>
    </row>
    <row r="35" spans="1:4" x14ac:dyDescent="0.25">
      <c r="A35" s="181" t="s">
        <v>129</v>
      </c>
      <c r="B35" s="182"/>
      <c r="C35" s="107">
        <f>SUM(C40:C47)</f>
        <v>0.36800000000000005</v>
      </c>
      <c r="D35" s="103">
        <f>SUM(D34*C35)</f>
        <v>105.13935168</v>
      </c>
    </row>
    <row r="36" spans="1:4" x14ac:dyDescent="0.25">
      <c r="A36" s="183" t="s">
        <v>58</v>
      </c>
      <c r="B36" s="184"/>
      <c r="C36" s="185"/>
      <c r="D36" s="108">
        <f>SUM(D34+D35)</f>
        <v>390.84411167999997</v>
      </c>
    </row>
    <row r="37" spans="1:4" x14ac:dyDescent="0.25">
      <c r="A37" s="175"/>
      <c r="B37" s="175"/>
      <c r="C37" s="175"/>
      <c r="D37" s="175"/>
    </row>
    <row r="38" spans="1:4" x14ac:dyDescent="0.25">
      <c r="A38" s="186" t="s">
        <v>65</v>
      </c>
      <c r="B38" s="186"/>
      <c r="C38" s="186"/>
      <c r="D38" s="186"/>
    </row>
    <row r="39" spans="1:4" x14ac:dyDescent="0.25">
      <c r="A39" s="110" t="s">
        <v>66</v>
      </c>
      <c r="B39" s="110" t="s">
        <v>67</v>
      </c>
      <c r="C39" s="110" t="s">
        <v>68</v>
      </c>
      <c r="D39" s="110" t="s">
        <v>56</v>
      </c>
    </row>
    <row r="40" spans="1:4" x14ac:dyDescent="0.25">
      <c r="A40" s="111" t="s">
        <v>33</v>
      </c>
      <c r="B40" s="111" t="s">
        <v>69</v>
      </c>
      <c r="C40" s="107">
        <v>0.2</v>
      </c>
      <c r="D40" s="100">
        <f>D27*C40</f>
        <v>514.32000000000005</v>
      </c>
    </row>
    <row r="41" spans="1:4" x14ac:dyDescent="0.25">
      <c r="A41" s="111" t="s">
        <v>35</v>
      </c>
      <c r="B41" s="111" t="s">
        <v>70</v>
      </c>
      <c r="C41" s="107">
        <v>2.5000000000000001E-2</v>
      </c>
      <c r="D41" s="100">
        <f>D27*C41</f>
        <v>64.290000000000006</v>
      </c>
    </row>
    <row r="42" spans="1:4" x14ac:dyDescent="0.25">
      <c r="A42" s="111" t="s">
        <v>38</v>
      </c>
      <c r="B42" s="112" t="s">
        <v>71</v>
      </c>
      <c r="C42" s="113">
        <v>0.03</v>
      </c>
      <c r="D42" s="100">
        <f>D27*C42</f>
        <v>77.147999999999996</v>
      </c>
    </row>
    <row r="43" spans="1:4" x14ac:dyDescent="0.25">
      <c r="A43" s="111" t="s">
        <v>57</v>
      </c>
      <c r="B43" s="111" t="s">
        <v>72</v>
      </c>
      <c r="C43" s="107">
        <v>1.4999999999999999E-2</v>
      </c>
      <c r="D43" s="100">
        <f>D27*C43</f>
        <v>38.573999999999998</v>
      </c>
    </row>
    <row r="44" spans="1:4" x14ac:dyDescent="0.25">
      <c r="A44" s="111" t="s">
        <v>41</v>
      </c>
      <c r="B44" s="111" t="s">
        <v>73</v>
      </c>
      <c r="C44" s="107">
        <v>0.01</v>
      </c>
      <c r="D44" s="100">
        <f>D27*C44</f>
        <v>25.716000000000001</v>
      </c>
    </row>
    <row r="45" spans="1:4" x14ac:dyDescent="0.25">
      <c r="A45" s="111" t="s">
        <v>42</v>
      </c>
      <c r="B45" s="111" t="s">
        <v>74</v>
      </c>
      <c r="C45" s="107">
        <v>6.0000000000000001E-3</v>
      </c>
      <c r="D45" s="100">
        <f>D27*C45</f>
        <v>15.429600000000001</v>
      </c>
    </row>
    <row r="46" spans="1:4" x14ac:dyDescent="0.25">
      <c r="A46" s="111" t="s">
        <v>43</v>
      </c>
      <c r="B46" s="111" t="s">
        <v>75</v>
      </c>
      <c r="C46" s="107">
        <v>2E-3</v>
      </c>
      <c r="D46" s="100">
        <f>D27*C46</f>
        <v>5.1432000000000002</v>
      </c>
    </row>
    <row r="47" spans="1:4" x14ac:dyDescent="0.25">
      <c r="A47" s="111" t="s">
        <v>44</v>
      </c>
      <c r="B47" s="111" t="s">
        <v>76</v>
      </c>
      <c r="C47" s="107">
        <v>0.08</v>
      </c>
      <c r="D47" s="100">
        <f>D27*C47</f>
        <v>205.72800000000001</v>
      </c>
    </row>
    <row r="48" spans="1:4" x14ac:dyDescent="0.25">
      <c r="A48" s="111"/>
      <c r="B48" s="110" t="s">
        <v>58</v>
      </c>
      <c r="C48" s="107">
        <f>SUM(C40:C47)</f>
        <v>0.36800000000000005</v>
      </c>
      <c r="D48" s="101">
        <f>SUM(D40:D47)</f>
        <v>946.34879999999998</v>
      </c>
    </row>
    <row r="49" spans="1:4" x14ac:dyDescent="0.25">
      <c r="A49" s="175"/>
      <c r="B49" s="175"/>
      <c r="C49" s="175"/>
      <c r="D49" s="175"/>
    </row>
    <row r="50" spans="1:4" x14ac:dyDescent="0.25">
      <c r="A50" s="186" t="s">
        <v>77</v>
      </c>
      <c r="B50" s="186"/>
      <c r="C50" s="186"/>
      <c r="D50" s="186"/>
    </row>
    <row r="51" spans="1:4" x14ac:dyDescent="0.25">
      <c r="A51" s="99" t="s">
        <v>78</v>
      </c>
      <c r="B51" s="177" t="s">
        <v>79</v>
      </c>
      <c r="C51" s="177"/>
      <c r="D51" s="99" t="s">
        <v>56</v>
      </c>
    </row>
    <row r="52" spans="1:4" x14ac:dyDescent="0.25">
      <c r="A52" s="93" t="s">
        <v>33</v>
      </c>
      <c r="B52" s="93" t="s">
        <v>161</v>
      </c>
      <c r="C52" s="114">
        <v>0</v>
      </c>
      <c r="D52" s="103">
        <v>0</v>
      </c>
    </row>
    <row r="53" spans="1:4" x14ac:dyDescent="0.25">
      <c r="A53" s="93" t="s">
        <v>35</v>
      </c>
      <c r="B53" s="115" t="s">
        <v>158</v>
      </c>
      <c r="C53" s="116"/>
      <c r="D53" s="117">
        <f>(450*11)/12</f>
        <v>412.5</v>
      </c>
    </row>
    <row r="54" spans="1:4" x14ac:dyDescent="0.25">
      <c r="A54" s="93" t="s">
        <v>42</v>
      </c>
      <c r="B54" s="93" t="s">
        <v>159</v>
      </c>
      <c r="C54" s="118"/>
      <c r="D54" s="119">
        <v>11.86</v>
      </c>
    </row>
    <row r="55" spans="1:4" x14ac:dyDescent="0.25">
      <c r="A55" s="93" t="s">
        <v>43</v>
      </c>
      <c r="B55" s="93" t="s">
        <v>160</v>
      </c>
      <c r="C55" s="118"/>
      <c r="D55" s="119">
        <f>6315/12/139</f>
        <v>3.785971223021583</v>
      </c>
    </row>
    <row r="56" spans="1:4" x14ac:dyDescent="0.25">
      <c r="A56" s="177" t="s">
        <v>58</v>
      </c>
      <c r="B56" s="177"/>
      <c r="C56" s="177"/>
      <c r="D56" s="105">
        <f>SUM(D52:D55)</f>
        <v>428.1459712230216</v>
      </c>
    </row>
    <row r="57" spans="1:4" x14ac:dyDescent="0.25">
      <c r="A57" s="175"/>
      <c r="B57" s="175"/>
      <c r="C57" s="175"/>
      <c r="D57" s="175"/>
    </row>
    <row r="58" spans="1:4" x14ac:dyDescent="0.25">
      <c r="A58" s="186" t="s">
        <v>80</v>
      </c>
      <c r="B58" s="186"/>
      <c r="C58" s="186"/>
      <c r="D58" s="186"/>
    </row>
    <row r="59" spans="1:4" x14ac:dyDescent="0.25">
      <c r="A59" s="99">
        <v>2</v>
      </c>
      <c r="B59" s="177" t="s">
        <v>81</v>
      </c>
      <c r="C59" s="177"/>
      <c r="D59" s="99" t="s">
        <v>56</v>
      </c>
    </row>
    <row r="60" spans="1:4" x14ac:dyDescent="0.25">
      <c r="A60" s="93" t="s">
        <v>61</v>
      </c>
      <c r="B60" s="187" t="s">
        <v>82</v>
      </c>
      <c r="C60" s="187"/>
      <c r="D60" s="100">
        <f>D36</f>
        <v>390.84411167999997</v>
      </c>
    </row>
    <row r="61" spans="1:4" x14ac:dyDescent="0.25">
      <c r="A61" s="93" t="s">
        <v>66</v>
      </c>
      <c r="B61" s="187" t="s">
        <v>67</v>
      </c>
      <c r="C61" s="187"/>
      <c r="D61" s="100">
        <f>D48</f>
        <v>946.34879999999998</v>
      </c>
    </row>
    <row r="62" spans="1:4" x14ac:dyDescent="0.25">
      <c r="A62" s="93" t="s">
        <v>78</v>
      </c>
      <c r="B62" s="187" t="s">
        <v>79</v>
      </c>
      <c r="C62" s="187"/>
      <c r="D62" s="100">
        <f>D56</f>
        <v>428.1459712230216</v>
      </c>
    </row>
    <row r="63" spans="1:4" x14ac:dyDescent="0.25">
      <c r="A63" s="177" t="s">
        <v>58</v>
      </c>
      <c r="B63" s="177"/>
      <c r="C63" s="177"/>
      <c r="D63" s="101">
        <f>SUM(D60:D62)</f>
        <v>1765.3388829030216</v>
      </c>
    </row>
    <row r="64" spans="1:4" x14ac:dyDescent="0.25">
      <c r="A64" s="120"/>
      <c r="B64" s="120"/>
      <c r="C64" s="120"/>
      <c r="D64" s="121"/>
    </row>
    <row r="65" spans="1:9" x14ac:dyDescent="0.25">
      <c r="A65" s="191" t="s">
        <v>136</v>
      </c>
      <c r="B65" s="191"/>
      <c r="C65" s="191"/>
      <c r="D65" s="191"/>
    </row>
    <row r="66" spans="1:9" x14ac:dyDescent="0.25">
      <c r="A66" s="106">
        <v>3</v>
      </c>
      <c r="B66" s="99" t="s">
        <v>83</v>
      </c>
      <c r="C66" s="99" t="s">
        <v>84</v>
      </c>
      <c r="D66" s="99" t="s">
        <v>56</v>
      </c>
    </row>
    <row r="67" spans="1:9" s="77" customFormat="1" x14ac:dyDescent="0.25">
      <c r="A67" s="94" t="s">
        <v>33</v>
      </c>
      <c r="B67" s="94" t="s">
        <v>85</v>
      </c>
      <c r="C67" s="122">
        <v>4.1700000000000001E-3</v>
      </c>
      <c r="D67" s="123">
        <f>D27*C67</f>
        <v>10.723571999999999</v>
      </c>
      <c r="E67" s="78"/>
    </row>
    <row r="68" spans="1:9" x14ac:dyDescent="0.25">
      <c r="A68" s="94" t="s">
        <v>35</v>
      </c>
      <c r="B68" s="94" t="s">
        <v>86</v>
      </c>
      <c r="C68" s="124">
        <v>3.3399999999999999E-4</v>
      </c>
      <c r="D68" s="125">
        <f>D27*C68</f>
        <v>0.85891439999999997</v>
      </c>
    </row>
    <row r="69" spans="1:9" x14ac:dyDescent="0.25">
      <c r="A69" s="126" t="s">
        <v>38</v>
      </c>
      <c r="B69" s="126" t="s">
        <v>87</v>
      </c>
      <c r="C69" s="127">
        <v>3.44E-2</v>
      </c>
      <c r="D69" s="128">
        <f>SUM(D27+D34)*C69</f>
        <v>98.291283743999998</v>
      </c>
    </row>
    <row r="70" spans="1:9" s="77" customFormat="1" x14ac:dyDescent="0.25">
      <c r="A70" s="94" t="s">
        <v>57</v>
      </c>
      <c r="B70" s="94" t="s">
        <v>88</v>
      </c>
      <c r="C70" s="129">
        <v>1.9400000000000001E-2</v>
      </c>
      <c r="D70" s="123">
        <f>D27*C70</f>
        <v>49.889040000000001</v>
      </c>
      <c r="E70" s="78"/>
    </row>
    <row r="71" spans="1:9" x14ac:dyDescent="0.25">
      <c r="A71" s="93" t="s">
        <v>41</v>
      </c>
      <c r="B71" s="93" t="s">
        <v>89</v>
      </c>
      <c r="C71" s="130">
        <v>7.1999999999999998E-3</v>
      </c>
      <c r="D71" s="131">
        <f>D27*C71</f>
        <v>18.515519999999999</v>
      </c>
    </row>
    <row r="72" spans="1:9" x14ac:dyDescent="0.25">
      <c r="A72" s="126" t="s">
        <v>42</v>
      </c>
      <c r="B72" s="126" t="s">
        <v>90</v>
      </c>
      <c r="C72" s="127">
        <v>5.9999999999999995E-4</v>
      </c>
      <c r="D72" s="128">
        <f>(D27+D34)*C72</f>
        <v>1.7143828559999998</v>
      </c>
    </row>
    <row r="73" spans="1:9" x14ac:dyDescent="0.25">
      <c r="A73" s="182" t="s">
        <v>58</v>
      </c>
      <c r="B73" s="182"/>
      <c r="C73" s="182"/>
      <c r="D73" s="105">
        <f>SUM(D67:D72)</f>
        <v>179.99271299999998</v>
      </c>
    </row>
    <row r="74" spans="1:9" x14ac:dyDescent="0.25">
      <c r="A74" s="132"/>
      <c r="B74" s="132"/>
      <c r="C74" s="132"/>
      <c r="D74" s="133"/>
    </row>
    <row r="75" spans="1:9" x14ac:dyDescent="0.25">
      <c r="A75" s="192" t="s">
        <v>131</v>
      </c>
      <c r="B75" s="192"/>
      <c r="C75" s="192"/>
      <c r="D75" s="192"/>
    </row>
    <row r="76" spans="1:9" s="77" customFormat="1" x14ac:dyDescent="0.25">
      <c r="A76" s="94" t="s">
        <v>33</v>
      </c>
      <c r="B76" s="94" t="s">
        <v>132</v>
      </c>
      <c r="C76" s="106"/>
      <c r="D76" s="105">
        <f>D27</f>
        <v>2571.6</v>
      </c>
      <c r="E76" s="78"/>
    </row>
    <row r="77" spans="1:9" x14ac:dyDescent="0.25">
      <c r="A77" s="94" t="s">
        <v>35</v>
      </c>
      <c r="B77" s="94" t="s">
        <v>117</v>
      </c>
      <c r="C77" s="106"/>
      <c r="D77" s="105">
        <f>D63</f>
        <v>1765.3388829030216</v>
      </c>
      <c r="F77" s="79"/>
      <c r="G77" s="79"/>
      <c r="H77" s="81"/>
      <c r="I77" s="80"/>
    </row>
    <row r="78" spans="1:9" x14ac:dyDescent="0.25">
      <c r="A78" s="126" t="s">
        <v>38</v>
      </c>
      <c r="B78" s="126" t="s">
        <v>133</v>
      </c>
      <c r="C78" s="134">
        <f>D76/12</f>
        <v>214.29999999999998</v>
      </c>
      <c r="D78" s="134">
        <f>C78*C48+C78</f>
        <v>293.16239999999999</v>
      </c>
    </row>
    <row r="79" spans="1:9" x14ac:dyDescent="0.25">
      <c r="A79" s="94" t="s">
        <v>57</v>
      </c>
      <c r="B79" s="94" t="s">
        <v>118</v>
      </c>
      <c r="C79" s="106"/>
      <c r="D79" s="105">
        <f>D73</f>
        <v>179.99271299999998</v>
      </c>
    </row>
    <row r="80" spans="1:9" x14ac:dyDescent="0.25">
      <c r="A80" s="94" t="s">
        <v>41</v>
      </c>
      <c r="B80" s="94" t="s">
        <v>134</v>
      </c>
      <c r="C80" s="106"/>
      <c r="D80" s="135">
        <f>-(D52+D53)</f>
        <v>-412.5</v>
      </c>
    </row>
    <row r="81" spans="1:4" x14ac:dyDescent="0.25">
      <c r="A81" s="182" t="s">
        <v>135</v>
      </c>
      <c r="B81" s="182"/>
      <c r="C81" s="182"/>
      <c r="D81" s="105">
        <f>SUM(D76:D80)</f>
        <v>4397.5939959030211</v>
      </c>
    </row>
    <row r="82" spans="1:4" ht="13.5" thickBot="1" x14ac:dyDescent="0.3">
      <c r="A82" s="132"/>
      <c r="B82" s="132"/>
      <c r="C82" s="132"/>
      <c r="D82" s="132"/>
    </row>
    <row r="83" spans="1:4" ht="13.5" thickBot="1" x14ac:dyDescent="0.3">
      <c r="A83" s="176" t="s">
        <v>91</v>
      </c>
      <c r="B83" s="176"/>
      <c r="C83" s="176"/>
      <c r="D83" s="176"/>
    </row>
    <row r="84" spans="1:4" x14ac:dyDescent="0.25">
      <c r="A84" s="186" t="s">
        <v>92</v>
      </c>
      <c r="B84" s="186"/>
      <c r="C84" s="186"/>
      <c r="D84" s="186"/>
    </row>
    <row r="85" spans="1:4" x14ac:dyDescent="0.25">
      <c r="A85" s="99" t="s">
        <v>93</v>
      </c>
      <c r="B85" s="99" t="s">
        <v>94</v>
      </c>
      <c r="C85" s="99" t="s">
        <v>84</v>
      </c>
      <c r="D85" s="99" t="s">
        <v>56</v>
      </c>
    </row>
    <row r="86" spans="1:4" x14ac:dyDescent="0.25">
      <c r="A86" s="94" t="s">
        <v>33</v>
      </c>
      <c r="B86" s="93" t="s">
        <v>95</v>
      </c>
      <c r="C86" s="107">
        <v>8.3299999999999999E-2</v>
      </c>
      <c r="D86" s="103">
        <f>D81*C86</f>
        <v>366.31957985872168</v>
      </c>
    </row>
    <row r="87" spans="1:4" x14ac:dyDescent="0.25">
      <c r="A87" s="94" t="s">
        <v>35</v>
      </c>
      <c r="B87" s="93" t="s">
        <v>137</v>
      </c>
      <c r="C87" s="136">
        <v>2.2200000000000002E-3</v>
      </c>
      <c r="D87" s="103">
        <f>D81*C87</f>
        <v>9.7626586709047078</v>
      </c>
    </row>
    <row r="88" spans="1:4" x14ac:dyDescent="0.25">
      <c r="A88" s="94" t="s">
        <v>38</v>
      </c>
      <c r="B88" s="93" t="s">
        <v>96</v>
      </c>
      <c r="C88" s="136">
        <v>2.0000000000000001E-4</v>
      </c>
      <c r="D88" s="103">
        <f>D81*C88</f>
        <v>0.87951879918060427</v>
      </c>
    </row>
    <row r="89" spans="1:4" x14ac:dyDescent="0.25">
      <c r="A89" s="94" t="s">
        <v>57</v>
      </c>
      <c r="B89" s="93" t="s">
        <v>97</v>
      </c>
      <c r="C89" s="136">
        <v>5.1000000000000004E-4</v>
      </c>
      <c r="D89" s="103">
        <f>D81*C89</f>
        <v>2.2427729379105408</v>
      </c>
    </row>
    <row r="90" spans="1:4" x14ac:dyDescent="0.25">
      <c r="A90" s="94"/>
      <c r="B90" s="93" t="s">
        <v>138</v>
      </c>
      <c r="C90" s="136">
        <v>4.15E-3</v>
      </c>
      <c r="D90" s="103">
        <f>D81*C90</f>
        <v>18.250015082997539</v>
      </c>
    </row>
    <row r="91" spans="1:4" x14ac:dyDescent="0.25">
      <c r="A91" s="94" t="s">
        <v>41</v>
      </c>
      <c r="B91" s="93" t="s">
        <v>98</v>
      </c>
      <c r="C91" s="136">
        <v>3.8999999999999999E-4</v>
      </c>
      <c r="D91" s="103">
        <f>D81*C91</f>
        <v>1.7150616584021783</v>
      </c>
    </row>
    <row r="92" spans="1:4" x14ac:dyDescent="0.25">
      <c r="A92" s="94" t="s">
        <v>42</v>
      </c>
      <c r="B92" s="93" t="s">
        <v>126</v>
      </c>
      <c r="C92" s="130"/>
      <c r="D92" s="103">
        <f>(($D$27+$D$63+$D$73)-$D$52)*C92</f>
        <v>0</v>
      </c>
    </row>
    <row r="93" spans="1:4" x14ac:dyDescent="0.25">
      <c r="A93" s="106" t="s">
        <v>58</v>
      </c>
      <c r="B93" s="106"/>
      <c r="C93" s="106"/>
      <c r="D93" s="105">
        <f>SUM(D86:D92)</f>
        <v>399.16960700811734</v>
      </c>
    </row>
    <row r="94" spans="1:4" x14ac:dyDescent="0.25">
      <c r="A94" s="193" t="s">
        <v>99</v>
      </c>
      <c r="B94" s="194"/>
      <c r="C94" s="194"/>
      <c r="D94" s="195"/>
    </row>
    <row r="95" spans="1:4" x14ac:dyDescent="0.25">
      <c r="A95" s="106" t="s">
        <v>100</v>
      </c>
      <c r="B95" s="94" t="s">
        <v>101</v>
      </c>
      <c r="C95" s="94"/>
      <c r="D95" s="99" t="s">
        <v>56</v>
      </c>
    </row>
    <row r="96" spans="1:4" x14ac:dyDescent="0.25">
      <c r="A96" s="94" t="s">
        <v>33</v>
      </c>
      <c r="B96" s="94" t="s">
        <v>102</v>
      </c>
      <c r="C96" s="94"/>
      <c r="D96" s="103">
        <v>0</v>
      </c>
    </row>
    <row r="97" spans="1:4" x14ac:dyDescent="0.25">
      <c r="A97" s="106" t="s">
        <v>58</v>
      </c>
      <c r="B97" s="106"/>
      <c r="C97" s="106"/>
      <c r="D97" s="105"/>
    </row>
    <row r="98" spans="1:4" x14ac:dyDescent="0.25">
      <c r="A98" s="109"/>
      <c r="B98" s="109"/>
      <c r="C98" s="109"/>
      <c r="D98" s="109"/>
    </row>
    <row r="99" spans="1:4" x14ac:dyDescent="0.25">
      <c r="A99" s="196" t="s">
        <v>103</v>
      </c>
      <c r="B99" s="197"/>
      <c r="C99" s="197"/>
      <c r="D99" s="198"/>
    </row>
    <row r="100" spans="1:4" x14ac:dyDescent="0.25">
      <c r="A100" s="99">
        <v>4</v>
      </c>
      <c r="B100" s="137" t="s">
        <v>104</v>
      </c>
      <c r="C100" s="138"/>
      <c r="D100" s="99" t="s">
        <v>56</v>
      </c>
    </row>
    <row r="101" spans="1:4" x14ac:dyDescent="0.25">
      <c r="A101" s="93" t="s">
        <v>93</v>
      </c>
      <c r="B101" s="139" t="s">
        <v>94</v>
      </c>
      <c r="C101" s="140"/>
      <c r="D101" s="141">
        <f>D93</f>
        <v>399.16960700811734</v>
      </c>
    </row>
    <row r="102" spans="1:4" x14ac:dyDescent="0.25">
      <c r="A102" s="93" t="s">
        <v>100</v>
      </c>
      <c r="B102" s="139" t="s">
        <v>101</v>
      </c>
      <c r="C102" s="140"/>
      <c r="D102" s="103">
        <f>D97</f>
        <v>0</v>
      </c>
    </row>
    <row r="103" spans="1:4" x14ac:dyDescent="0.25">
      <c r="A103" s="142" t="s">
        <v>58</v>
      </c>
      <c r="B103" s="143"/>
      <c r="C103" s="144"/>
      <c r="D103" s="105">
        <f>SUM(D101:D102)</f>
        <v>399.16960700811734</v>
      </c>
    </row>
    <row r="104" spans="1:4" x14ac:dyDescent="0.25">
      <c r="A104" s="98" t="s">
        <v>54</v>
      </c>
      <c r="B104" s="98"/>
      <c r="C104" s="98"/>
      <c r="D104" s="98"/>
    </row>
    <row r="105" spans="1:4" x14ac:dyDescent="0.25">
      <c r="A105" s="196" t="s">
        <v>105</v>
      </c>
      <c r="B105" s="197"/>
      <c r="C105" s="197"/>
      <c r="D105" s="198"/>
    </row>
    <row r="106" spans="1:4" x14ac:dyDescent="0.25">
      <c r="A106" s="99">
        <v>5</v>
      </c>
      <c r="B106" s="99" t="s">
        <v>106</v>
      </c>
      <c r="C106" s="99"/>
      <c r="D106" s="99" t="s">
        <v>56</v>
      </c>
    </row>
    <row r="107" spans="1:4" x14ac:dyDescent="0.25">
      <c r="A107" s="115" t="s">
        <v>33</v>
      </c>
      <c r="B107" s="145" t="s">
        <v>188</v>
      </c>
      <c r="C107" s="145"/>
      <c r="D107" s="119">
        <v>238.66</v>
      </c>
    </row>
    <row r="108" spans="1:4" x14ac:dyDescent="0.25">
      <c r="A108" s="93" t="s">
        <v>35</v>
      </c>
      <c r="B108" s="93"/>
      <c r="C108" s="99"/>
      <c r="D108" s="100">
        <v>0</v>
      </c>
    </row>
    <row r="109" spans="1:4" x14ac:dyDescent="0.25">
      <c r="A109" s="99" t="s">
        <v>58</v>
      </c>
      <c r="B109" s="99"/>
      <c r="C109" s="99"/>
      <c r="D109" s="101">
        <f>D107+D108</f>
        <v>238.66</v>
      </c>
    </row>
    <row r="110" spans="1:4" x14ac:dyDescent="0.25">
      <c r="A110" s="199"/>
      <c r="B110" s="199"/>
      <c r="C110" s="199"/>
      <c r="D110" s="199"/>
    </row>
    <row r="111" spans="1:4" x14ac:dyDescent="0.25">
      <c r="A111" s="196" t="s">
        <v>107</v>
      </c>
      <c r="B111" s="197"/>
      <c r="C111" s="197"/>
      <c r="D111" s="198"/>
    </row>
    <row r="112" spans="1:4" x14ac:dyDescent="0.25">
      <c r="A112" s="99">
        <v>6</v>
      </c>
      <c r="B112" s="99" t="s">
        <v>108</v>
      </c>
      <c r="C112" s="99" t="s">
        <v>68</v>
      </c>
      <c r="D112" s="99" t="s">
        <v>56</v>
      </c>
    </row>
    <row r="113" spans="1:4" x14ac:dyDescent="0.25">
      <c r="A113" s="93" t="s">
        <v>33</v>
      </c>
      <c r="B113" s="145" t="s">
        <v>109</v>
      </c>
      <c r="C113" s="146">
        <v>0.05</v>
      </c>
      <c r="D113" s="100">
        <f>C113*D129</f>
        <v>257.73806014555691</v>
      </c>
    </row>
    <row r="114" spans="1:4" x14ac:dyDescent="0.25">
      <c r="A114" s="93" t="s">
        <v>35</v>
      </c>
      <c r="B114" s="145" t="s">
        <v>110</v>
      </c>
      <c r="C114" s="146">
        <v>0.1</v>
      </c>
      <c r="D114" s="100">
        <f>C114*(D113+D129)</f>
        <v>541.24992630566953</v>
      </c>
    </row>
    <row r="115" spans="1:4" x14ac:dyDescent="0.25">
      <c r="A115" s="93" t="s">
        <v>38</v>
      </c>
      <c r="B115" s="145" t="s">
        <v>111</v>
      </c>
      <c r="C115" s="147">
        <v>6.1499999999999999E-2</v>
      </c>
      <c r="D115" s="100">
        <f>(D27+D63+D73+D103+D108+D113+D114)*(C116+C117+C118)/(1-(C116+C117+C118))</f>
        <v>374.51037309087422</v>
      </c>
    </row>
    <row r="116" spans="1:4" x14ac:dyDescent="0.25">
      <c r="A116" s="93"/>
      <c r="B116" s="115" t="s">
        <v>112</v>
      </c>
      <c r="C116" s="147">
        <v>6.4999999999999997E-3</v>
      </c>
      <c r="D116" s="100">
        <f>C116*D131</f>
        <v>41.133687155946049</v>
      </c>
    </row>
    <row r="117" spans="1:4" x14ac:dyDescent="0.25">
      <c r="A117" s="93"/>
      <c r="B117" s="115" t="s">
        <v>113</v>
      </c>
      <c r="C117" s="147">
        <v>0.03</v>
      </c>
      <c r="D117" s="100">
        <f>C117*D131</f>
        <v>189.84778687359716</v>
      </c>
    </row>
    <row r="118" spans="1:4" x14ac:dyDescent="0.25">
      <c r="A118" s="93"/>
      <c r="B118" s="93" t="s">
        <v>114</v>
      </c>
      <c r="C118" s="148">
        <v>2.5000000000000001E-2</v>
      </c>
      <c r="D118" s="100">
        <f>C118*D131</f>
        <v>158.20648906133098</v>
      </c>
    </row>
    <row r="119" spans="1:4" x14ac:dyDescent="0.25">
      <c r="A119" s="99" t="s">
        <v>58</v>
      </c>
      <c r="B119" s="99"/>
      <c r="C119" s="99"/>
      <c r="D119" s="101">
        <f>SUM(D113:D115)</f>
        <v>1173.4983595421006</v>
      </c>
    </row>
    <row r="120" spans="1:4" x14ac:dyDescent="0.25">
      <c r="A120" s="98"/>
      <c r="B120" s="98"/>
      <c r="C120" s="98"/>
      <c r="D120" s="98"/>
    </row>
    <row r="121" spans="1:4" x14ac:dyDescent="0.25">
      <c r="A121" s="188" t="s">
        <v>115</v>
      </c>
      <c r="B121" s="189"/>
      <c r="C121" s="189"/>
      <c r="D121" s="190"/>
    </row>
    <row r="122" spans="1:4" x14ac:dyDescent="0.25">
      <c r="A122" s="98" t="s">
        <v>54</v>
      </c>
      <c r="B122" s="98"/>
      <c r="C122" s="98"/>
      <c r="D122" s="98"/>
    </row>
    <row r="123" spans="1:4" x14ac:dyDescent="0.25">
      <c r="A123" s="93"/>
      <c r="B123" s="99" t="s">
        <v>116</v>
      </c>
      <c r="C123" s="99"/>
      <c r="D123" s="99" t="s">
        <v>56</v>
      </c>
    </row>
    <row r="124" spans="1:4" x14ac:dyDescent="0.25">
      <c r="A124" s="93" t="s">
        <v>33</v>
      </c>
      <c r="B124" s="200" t="s">
        <v>53</v>
      </c>
      <c r="C124" s="201"/>
      <c r="D124" s="100">
        <f>D27</f>
        <v>2571.6</v>
      </c>
    </row>
    <row r="125" spans="1:4" x14ac:dyDescent="0.25">
      <c r="A125" s="93" t="s">
        <v>35</v>
      </c>
      <c r="B125" s="200" t="s">
        <v>117</v>
      </c>
      <c r="C125" s="201"/>
      <c r="D125" s="100">
        <f>D63</f>
        <v>1765.3388829030216</v>
      </c>
    </row>
    <row r="126" spans="1:4" x14ac:dyDescent="0.25">
      <c r="A126" s="93" t="s">
        <v>38</v>
      </c>
      <c r="B126" s="200" t="s">
        <v>118</v>
      </c>
      <c r="C126" s="201"/>
      <c r="D126" s="100">
        <f>D73</f>
        <v>179.99271299999998</v>
      </c>
    </row>
    <row r="127" spans="1:4" x14ac:dyDescent="0.25">
      <c r="A127" s="93" t="s">
        <v>57</v>
      </c>
      <c r="B127" s="200" t="s">
        <v>119</v>
      </c>
      <c r="C127" s="201"/>
      <c r="D127" s="100">
        <f>D103</f>
        <v>399.16960700811734</v>
      </c>
    </row>
    <row r="128" spans="1:4" x14ac:dyDescent="0.25">
      <c r="A128" s="93" t="s">
        <v>41</v>
      </c>
      <c r="B128" s="200" t="s">
        <v>120</v>
      </c>
      <c r="C128" s="201"/>
      <c r="D128" s="100">
        <f>D109</f>
        <v>238.66</v>
      </c>
    </row>
    <row r="129" spans="1:4" x14ac:dyDescent="0.25">
      <c r="A129" s="205" t="s">
        <v>121</v>
      </c>
      <c r="B129" s="206"/>
      <c r="C129" s="207"/>
      <c r="D129" s="101">
        <f>SUM(D124:D128)</f>
        <v>5154.7612029111378</v>
      </c>
    </row>
    <row r="130" spans="1:4" x14ac:dyDescent="0.25">
      <c r="A130" s="93" t="s">
        <v>42</v>
      </c>
      <c r="B130" s="200" t="s">
        <v>122</v>
      </c>
      <c r="C130" s="201"/>
      <c r="D130" s="100">
        <f>D119</f>
        <v>1173.4983595421006</v>
      </c>
    </row>
    <row r="131" spans="1:4" x14ac:dyDescent="0.25">
      <c r="A131" s="202" t="s">
        <v>123</v>
      </c>
      <c r="B131" s="203"/>
      <c r="C131" s="204"/>
      <c r="D131" s="105">
        <f>SUM(D129+D130)</f>
        <v>6328.2595624532387</v>
      </c>
    </row>
    <row r="132" spans="1:4" x14ac:dyDescent="0.25">
      <c r="A132" s="132"/>
      <c r="B132" s="132"/>
      <c r="C132" s="132"/>
      <c r="D132" s="133"/>
    </row>
    <row r="133" spans="1:4" x14ac:dyDescent="0.25">
      <c r="A133" s="132"/>
      <c r="B133" s="132"/>
      <c r="C133" s="106" t="s">
        <v>128</v>
      </c>
      <c r="D133" s="106">
        <v>60</v>
      </c>
    </row>
    <row r="134" spans="1:4" x14ac:dyDescent="0.25">
      <c r="A134" s="98"/>
      <c r="B134" s="98"/>
      <c r="C134" s="94" t="s">
        <v>124</v>
      </c>
      <c r="D134" s="149">
        <f>D133*D131</f>
        <v>379695.57374719431</v>
      </c>
    </row>
    <row r="135" spans="1:4" x14ac:dyDescent="0.25">
      <c r="A135" s="98"/>
      <c r="B135" s="98"/>
      <c r="C135" s="106" t="s">
        <v>127</v>
      </c>
      <c r="D135" s="150">
        <v>12</v>
      </c>
    </row>
    <row r="136" spans="1:4" x14ac:dyDescent="0.25">
      <c r="A136" s="98"/>
      <c r="B136" s="98"/>
      <c r="C136" s="94" t="s">
        <v>125</v>
      </c>
      <c r="D136" s="151">
        <f>D135*D134</f>
        <v>4556346.8849663315</v>
      </c>
    </row>
    <row r="138" spans="1:4" x14ac:dyDescent="0.25">
      <c r="A138" s="214"/>
      <c r="B138" s="214"/>
      <c r="C138" s="214"/>
      <c r="D138" s="214"/>
    </row>
    <row r="139" spans="1:4" x14ac:dyDescent="0.25">
      <c r="A139" s="211"/>
      <c r="B139" s="211"/>
      <c r="C139" s="211"/>
      <c r="D139" s="211"/>
    </row>
    <row r="140" spans="1:4" x14ac:dyDescent="0.25">
      <c r="A140" s="212"/>
      <c r="B140" s="212"/>
      <c r="C140" s="212"/>
      <c r="D140" s="212"/>
    </row>
    <row r="141" spans="1:4" x14ac:dyDescent="0.25">
      <c r="A141" s="212"/>
      <c r="B141" s="212"/>
      <c r="C141" s="212"/>
      <c r="D141" s="212"/>
    </row>
    <row r="142" spans="1:4" x14ac:dyDescent="0.25">
      <c r="A142" s="212"/>
      <c r="B142" s="212"/>
      <c r="C142" s="212"/>
      <c r="D142" s="212"/>
    </row>
    <row r="143" spans="1:4" x14ac:dyDescent="0.25">
      <c r="A143" s="213"/>
      <c r="B143" s="213"/>
      <c r="C143" s="213"/>
      <c r="D143" s="213"/>
    </row>
    <row r="144" spans="1:4" x14ac:dyDescent="0.25">
      <c r="A144" s="212"/>
      <c r="B144" s="212"/>
      <c r="C144" s="212"/>
      <c r="D144" s="212"/>
    </row>
    <row r="145" spans="1:4" x14ac:dyDescent="0.25">
      <c r="A145" s="212"/>
      <c r="B145" s="212"/>
      <c r="C145" s="212"/>
      <c r="D145" s="212"/>
    </row>
    <row r="146" spans="1:4" x14ac:dyDescent="0.25">
      <c r="A146" s="212"/>
      <c r="B146" s="212"/>
      <c r="C146" s="212"/>
      <c r="D146" s="212"/>
    </row>
    <row r="147" spans="1:4" x14ac:dyDescent="0.25">
      <c r="A147" s="212"/>
      <c r="B147" s="212"/>
      <c r="C147" s="212"/>
      <c r="D147" s="212"/>
    </row>
    <row r="148" spans="1:4" x14ac:dyDescent="0.25">
      <c r="A148" s="213"/>
      <c r="B148" s="213"/>
      <c r="C148" s="213"/>
      <c r="D148" s="213"/>
    </row>
    <row r="149" spans="1:4" x14ac:dyDescent="0.25">
      <c r="A149" s="212"/>
      <c r="B149" s="212"/>
      <c r="C149" s="212"/>
      <c r="D149" s="212"/>
    </row>
    <row r="150" spans="1:4" x14ac:dyDescent="0.25">
      <c r="A150" s="213"/>
      <c r="B150" s="213"/>
      <c r="C150" s="213"/>
      <c r="D150" s="213"/>
    </row>
    <row r="151" spans="1:4" x14ac:dyDescent="0.25">
      <c r="A151" s="212"/>
      <c r="B151" s="212"/>
      <c r="C151" s="212"/>
      <c r="D151" s="212"/>
    </row>
    <row r="152" spans="1:4" x14ac:dyDescent="0.25">
      <c r="A152" s="212"/>
      <c r="B152" s="212"/>
      <c r="C152" s="212"/>
      <c r="D152" s="212"/>
    </row>
    <row r="153" spans="1:4" x14ac:dyDescent="0.25">
      <c r="A153" s="213"/>
      <c r="B153" s="213"/>
      <c r="C153" s="213"/>
      <c r="D153" s="213"/>
    </row>
    <row r="154" spans="1:4" x14ac:dyDescent="0.25">
      <c r="A154" s="212"/>
      <c r="B154" s="212"/>
      <c r="C154" s="212"/>
      <c r="D154" s="212"/>
    </row>
    <row r="155" spans="1:4" x14ac:dyDescent="0.25">
      <c r="A155" s="212"/>
      <c r="B155" s="212"/>
      <c r="C155" s="212"/>
      <c r="D155" s="212"/>
    </row>
    <row r="156" spans="1:4" x14ac:dyDescent="0.25">
      <c r="A156" s="212"/>
      <c r="B156" s="212"/>
      <c r="C156" s="212"/>
      <c r="D156" s="212"/>
    </row>
    <row r="157" spans="1:4" x14ac:dyDescent="0.25">
      <c r="A157" s="211"/>
      <c r="B157" s="211"/>
      <c r="C157" s="211"/>
      <c r="D157" s="211"/>
    </row>
  </sheetData>
  <mergeCells count="82">
    <mergeCell ref="B130:C130"/>
    <mergeCell ref="A131:C131"/>
    <mergeCell ref="A138:D138"/>
    <mergeCell ref="A16:C16"/>
    <mergeCell ref="A17:D17"/>
    <mergeCell ref="A110:D110"/>
    <mergeCell ref="A105:D105"/>
    <mergeCell ref="A111:D111"/>
    <mergeCell ref="A121:D121"/>
    <mergeCell ref="B124:C124"/>
    <mergeCell ref="A129:C129"/>
    <mergeCell ref="A29:D29"/>
    <mergeCell ref="B31:C31"/>
    <mergeCell ref="A34:B34"/>
    <mergeCell ref="A36:C36"/>
    <mergeCell ref="A37:D37"/>
    <mergeCell ref="A154:D154"/>
    <mergeCell ref="A155:D155"/>
    <mergeCell ref="A156:D156"/>
    <mergeCell ref="A157:D157"/>
    <mergeCell ref="A149:D149"/>
    <mergeCell ref="A150:D150"/>
    <mergeCell ref="A151:D151"/>
    <mergeCell ref="A152:D152"/>
    <mergeCell ref="A153:D153"/>
    <mergeCell ref="A144:D144"/>
    <mergeCell ref="A145:D145"/>
    <mergeCell ref="A146:D146"/>
    <mergeCell ref="A147:D147"/>
    <mergeCell ref="A148:D148"/>
    <mergeCell ref="A139:D139"/>
    <mergeCell ref="A140:D140"/>
    <mergeCell ref="A141:D141"/>
    <mergeCell ref="A142:D142"/>
    <mergeCell ref="A143:D143"/>
    <mergeCell ref="A1:D1"/>
    <mergeCell ref="A3:D3"/>
    <mergeCell ref="B10:C10"/>
    <mergeCell ref="A4:C4"/>
    <mergeCell ref="A2:D2"/>
    <mergeCell ref="B11:C11"/>
    <mergeCell ref="A6:D6"/>
    <mergeCell ref="B7:C7"/>
    <mergeCell ref="B8:C8"/>
    <mergeCell ref="B9:C9"/>
    <mergeCell ref="B12:C12"/>
    <mergeCell ref="B19:C19"/>
    <mergeCell ref="B20:C20"/>
    <mergeCell ref="A13:D13"/>
    <mergeCell ref="A14:D14"/>
    <mergeCell ref="A15:C15"/>
    <mergeCell ref="A18:D18"/>
    <mergeCell ref="B21:C21"/>
    <mergeCell ref="B24:C24"/>
    <mergeCell ref="A23:D23"/>
    <mergeCell ref="A27:C27"/>
    <mergeCell ref="A30:D30"/>
    <mergeCell ref="A38:D38"/>
    <mergeCell ref="A50:D50"/>
    <mergeCell ref="A35:B35"/>
    <mergeCell ref="A49:D49"/>
    <mergeCell ref="B51:C51"/>
    <mergeCell ref="A56:C56"/>
    <mergeCell ref="A57:D57"/>
    <mergeCell ref="A58:D58"/>
    <mergeCell ref="B60:C60"/>
    <mergeCell ref="B61:C61"/>
    <mergeCell ref="B62:C62"/>
    <mergeCell ref="B59:C59"/>
    <mergeCell ref="A84:D84"/>
    <mergeCell ref="A63:C63"/>
    <mergeCell ref="A65:D65"/>
    <mergeCell ref="A73:C73"/>
    <mergeCell ref="A75:D75"/>
    <mergeCell ref="A81:C81"/>
    <mergeCell ref="A83:D83"/>
    <mergeCell ref="B125:C125"/>
    <mergeCell ref="B126:C126"/>
    <mergeCell ref="B127:C127"/>
    <mergeCell ref="B128:C128"/>
    <mergeCell ref="A94:D94"/>
    <mergeCell ref="A99:D99"/>
  </mergeCells>
  <printOptions horizontalCentered="1"/>
  <pageMargins left="0.19685039370078741" right="0.19685039370078741" top="0.59055118110236227" bottom="0.59055118110236227" header="0.19685039370078741" footer="0.19685039370078741"/>
  <pageSetup paperSize="9" fitToWidth="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B7656-3724-4A9E-9611-E21ED7E6E13E}">
  <sheetPr>
    <pageSetUpPr fitToPage="1"/>
  </sheetPr>
  <dimension ref="A1:G38"/>
  <sheetViews>
    <sheetView workbookViewId="0">
      <selection activeCell="A2" sqref="A2:F22"/>
    </sheetView>
  </sheetViews>
  <sheetFormatPr defaultRowHeight="12.75" x14ac:dyDescent="0.25"/>
  <cols>
    <col min="1" max="1" width="65.140625" style="63" bestFit="1" customWidth="1"/>
    <col min="2" max="2" width="15.42578125" style="63" bestFit="1" customWidth="1"/>
    <col min="3" max="3" width="3.85546875" style="63" bestFit="1" customWidth="1"/>
    <col min="4" max="4" width="12.28515625" style="63" bestFit="1" customWidth="1"/>
    <col min="5" max="5" width="13.85546875" style="63" bestFit="1" customWidth="1"/>
    <col min="6" max="6" width="13.7109375" style="63" customWidth="1"/>
    <col min="7" max="16384" width="9.140625" style="63"/>
  </cols>
  <sheetData>
    <row r="1" spans="1:7" ht="27" customHeight="1" x14ac:dyDescent="0.25">
      <c r="A1" s="237" t="s">
        <v>151</v>
      </c>
      <c r="B1" s="237"/>
      <c r="C1" s="237"/>
      <c r="D1" s="237"/>
      <c r="E1" s="237"/>
      <c r="G1" s="220"/>
    </row>
    <row r="2" spans="1:7" s="86" customFormat="1" x14ac:dyDescent="0.25">
      <c r="A2" s="215" t="s">
        <v>1</v>
      </c>
      <c r="B2" s="215" t="s">
        <v>186</v>
      </c>
      <c r="C2" s="215" t="s">
        <v>185</v>
      </c>
      <c r="D2" s="215" t="s">
        <v>190</v>
      </c>
      <c r="E2" s="224" t="s">
        <v>184</v>
      </c>
      <c r="F2" s="224" t="s">
        <v>183</v>
      </c>
      <c r="G2" s="221"/>
    </row>
    <row r="3" spans="1:7" s="86" customFormat="1" x14ac:dyDescent="0.25">
      <c r="A3" s="215"/>
      <c r="B3" s="215"/>
      <c r="C3" s="215"/>
      <c r="D3" s="215"/>
      <c r="E3" s="224"/>
      <c r="F3" s="224"/>
      <c r="G3" s="222"/>
    </row>
    <row r="4" spans="1:7" x14ac:dyDescent="0.25">
      <c r="A4" s="241" t="s">
        <v>165</v>
      </c>
      <c r="B4" s="66" t="s">
        <v>178</v>
      </c>
      <c r="C4" s="66">
        <v>139</v>
      </c>
      <c r="D4" s="67">
        <v>15.1</v>
      </c>
      <c r="E4" s="68">
        <f>C4*D4</f>
        <v>2098.9</v>
      </c>
      <c r="F4" s="68">
        <f>E4</f>
        <v>2098.9</v>
      </c>
      <c r="G4" s="68"/>
    </row>
    <row r="5" spans="1:7" x14ac:dyDescent="0.25">
      <c r="A5" s="241" t="s">
        <v>170</v>
      </c>
      <c r="B5" s="66" t="s">
        <v>179</v>
      </c>
      <c r="C5" s="66">
        <v>135</v>
      </c>
      <c r="D5" s="67">
        <v>65.91</v>
      </c>
      <c r="E5" s="68">
        <f t="shared" ref="E5:E19" si="0">C5*D5</f>
        <v>8897.85</v>
      </c>
      <c r="F5" s="68">
        <f>E5</f>
        <v>8897.85</v>
      </c>
      <c r="G5" s="68"/>
    </row>
    <row r="6" spans="1:7" x14ac:dyDescent="0.25">
      <c r="A6" s="241" t="s">
        <v>148</v>
      </c>
      <c r="B6" s="66" t="s">
        <v>178</v>
      </c>
      <c r="C6" s="66">
        <v>139</v>
      </c>
      <c r="D6" s="67">
        <v>17.43</v>
      </c>
      <c r="E6" s="68">
        <f t="shared" si="0"/>
        <v>2422.77</v>
      </c>
      <c r="F6" s="68">
        <f>E6</f>
        <v>2422.77</v>
      </c>
      <c r="G6" s="68"/>
    </row>
    <row r="7" spans="1:7" x14ac:dyDescent="0.25">
      <c r="A7" s="242" t="s">
        <v>198</v>
      </c>
      <c r="B7" s="66" t="s">
        <v>180</v>
      </c>
      <c r="C7" s="66">
        <v>135</v>
      </c>
      <c r="D7" s="67">
        <v>178.21</v>
      </c>
      <c r="E7" s="68">
        <f t="shared" si="0"/>
        <v>24058.350000000002</v>
      </c>
      <c r="F7" s="68">
        <f>E7*2</f>
        <v>48116.700000000004</v>
      </c>
      <c r="G7" s="68"/>
    </row>
    <row r="8" spans="1:7" x14ac:dyDescent="0.25">
      <c r="A8" s="242" t="s">
        <v>199</v>
      </c>
      <c r="B8" s="66" t="s">
        <v>178</v>
      </c>
      <c r="C8" s="66">
        <v>135</v>
      </c>
      <c r="D8" s="67">
        <v>44.76</v>
      </c>
      <c r="E8" s="68">
        <f t="shared" si="0"/>
        <v>6042.5999999999995</v>
      </c>
      <c r="F8" s="68">
        <f>E8*3</f>
        <v>18127.8</v>
      </c>
      <c r="G8" s="68"/>
    </row>
    <row r="9" spans="1:7" x14ac:dyDescent="0.25">
      <c r="A9" s="243" t="s">
        <v>173</v>
      </c>
      <c r="B9" s="66" t="s">
        <v>179</v>
      </c>
      <c r="C9" s="66">
        <v>139</v>
      </c>
      <c r="D9" s="67">
        <v>1.89</v>
      </c>
      <c r="E9" s="68">
        <f t="shared" si="0"/>
        <v>262.70999999999998</v>
      </c>
      <c r="F9" s="68">
        <f>E9</f>
        <v>262.70999999999998</v>
      </c>
      <c r="G9" s="68"/>
    </row>
    <row r="10" spans="1:7" x14ac:dyDescent="0.25">
      <c r="A10" s="241" t="s">
        <v>174</v>
      </c>
      <c r="B10" s="66" t="s">
        <v>178</v>
      </c>
      <c r="C10" s="66">
        <v>135</v>
      </c>
      <c r="D10" s="67">
        <v>3.61</v>
      </c>
      <c r="E10" s="68">
        <f t="shared" si="0"/>
        <v>487.34999999999997</v>
      </c>
      <c r="F10" s="68">
        <f>E10*2</f>
        <v>974.69999999999993</v>
      </c>
      <c r="G10" s="68"/>
    </row>
    <row r="11" spans="1:7" x14ac:dyDescent="0.25">
      <c r="A11" s="241" t="s">
        <v>166</v>
      </c>
      <c r="B11" s="66" t="s">
        <v>178</v>
      </c>
      <c r="C11" s="66">
        <v>139</v>
      </c>
      <c r="D11" s="67">
        <v>39.619999999999997</v>
      </c>
      <c r="E11" s="68">
        <f t="shared" si="0"/>
        <v>5507.1799999999994</v>
      </c>
      <c r="F11" s="68">
        <f>E11</f>
        <v>5507.1799999999994</v>
      </c>
      <c r="G11" s="68"/>
    </row>
    <row r="12" spans="1:7" x14ac:dyDescent="0.25">
      <c r="A12" s="241" t="s">
        <v>167</v>
      </c>
      <c r="B12" s="66" t="s">
        <v>179</v>
      </c>
      <c r="C12" s="66">
        <v>135</v>
      </c>
      <c r="D12" s="67">
        <v>22.1</v>
      </c>
      <c r="E12" s="68">
        <f t="shared" si="0"/>
        <v>2983.5</v>
      </c>
      <c r="F12" s="68">
        <f>E12</f>
        <v>2983.5</v>
      </c>
      <c r="G12" s="68"/>
    </row>
    <row r="13" spans="1:7" x14ac:dyDescent="0.25">
      <c r="A13" s="241" t="s">
        <v>171</v>
      </c>
      <c r="B13" s="66" t="s">
        <v>179</v>
      </c>
      <c r="C13" s="66">
        <v>139</v>
      </c>
      <c r="D13" s="67">
        <v>4.9800000000000004</v>
      </c>
      <c r="E13" s="68">
        <f t="shared" si="0"/>
        <v>692.22</v>
      </c>
      <c r="F13" s="68">
        <f>E13*2</f>
        <v>1384.44</v>
      </c>
      <c r="G13" s="68"/>
    </row>
    <row r="14" spans="1:7" x14ac:dyDescent="0.25">
      <c r="A14" s="241" t="s">
        <v>172</v>
      </c>
      <c r="B14" s="66" t="s">
        <v>178</v>
      </c>
      <c r="C14" s="66">
        <v>139</v>
      </c>
      <c r="D14" s="67">
        <v>18.22</v>
      </c>
      <c r="E14" s="68">
        <f t="shared" si="0"/>
        <v>2532.58</v>
      </c>
      <c r="F14" s="68">
        <f>E14*2</f>
        <v>5065.16</v>
      </c>
      <c r="G14" s="68"/>
    </row>
    <row r="15" spans="1:7" x14ac:dyDescent="0.25">
      <c r="A15" s="244" t="s">
        <v>168</v>
      </c>
      <c r="B15" s="66" t="s">
        <v>178</v>
      </c>
      <c r="C15" s="66">
        <v>139</v>
      </c>
      <c r="D15" s="67">
        <v>5.61</v>
      </c>
      <c r="E15" s="68">
        <f t="shared" si="0"/>
        <v>779.79000000000008</v>
      </c>
      <c r="F15" s="68">
        <f>E15</f>
        <v>779.79000000000008</v>
      </c>
      <c r="G15" s="68"/>
    </row>
    <row r="16" spans="1:7" x14ac:dyDescent="0.25">
      <c r="A16" s="244" t="s">
        <v>169</v>
      </c>
      <c r="B16" s="66" t="s">
        <v>178</v>
      </c>
      <c r="C16" s="66">
        <v>20</v>
      </c>
      <c r="D16" s="67">
        <v>258.74</v>
      </c>
      <c r="E16" s="68">
        <f t="shared" si="0"/>
        <v>5174.8</v>
      </c>
      <c r="F16" s="68">
        <f>E16</f>
        <v>5174.8</v>
      </c>
      <c r="G16" s="68"/>
    </row>
    <row r="17" spans="1:7" x14ac:dyDescent="0.25">
      <c r="A17" s="244" t="s">
        <v>176</v>
      </c>
      <c r="B17" s="66" t="s">
        <v>177</v>
      </c>
      <c r="C17" s="66">
        <v>75</v>
      </c>
      <c r="D17" s="67">
        <v>414.12</v>
      </c>
      <c r="E17" s="68">
        <f t="shared" si="0"/>
        <v>31059</v>
      </c>
      <c r="F17" s="68">
        <f>E17</f>
        <v>31059</v>
      </c>
      <c r="G17" s="68"/>
    </row>
    <row r="18" spans="1:7" x14ac:dyDescent="0.25">
      <c r="A18" s="244" t="s">
        <v>189</v>
      </c>
      <c r="B18" s="66" t="s">
        <v>178</v>
      </c>
      <c r="C18" s="66">
        <v>4</v>
      </c>
      <c r="D18" s="67">
        <v>5500</v>
      </c>
      <c r="E18" s="68">
        <f t="shared" si="0"/>
        <v>22000</v>
      </c>
      <c r="F18" s="68">
        <f>E18*12</f>
        <v>264000</v>
      </c>
      <c r="G18" s="68"/>
    </row>
    <row r="19" spans="1:7" x14ac:dyDescent="0.25">
      <c r="A19" s="241" t="s">
        <v>175</v>
      </c>
      <c r="B19" s="66" t="s">
        <v>178</v>
      </c>
      <c r="C19" s="66">
        <v>2</v>
      </c>
      <c r="D19" s="67">
        <v>612.45000000000005</v>
      </c>
      <c r="E19" s="68">
        <f t="shared" si="0"/>
        <v>1224.9000000000001</v>
      </c>
      <c r="F19" s="68">
        <f>E19</f>
        <v>1224.9000000000001</v>
      </c>
      <c r="G19" s="68"/>
    </row>
    <row r="20" spans="1:7" s="86" customFormat="1" x14ac:dyDescent="0.25">
      <c r="A20" s="238" t="s">
        <v>187</v>
      </c>
      <c r="B20" s="239"/>
      <c r="C20" s="239"/>
      <c r="D20" s="239"/>
      <c r="E20" s="240"/>
      <c r="F20" s="225">
        <v>398080.2</v>
      </c>
      <c r="G20" s="225"/>
    </row>
    <row r="21" spans="1:7" x14ac:dyDescent="0.25">
      <c r="A21" s="238" t="s">
        <v>181</v>
      </c>
      <c r="B21" s="239"/>
      <c r="C21" s="239"/>
      <c r="D21" s="239"/>
      <c r="E21" s="240"/>
      <c r="F21" s="225">
        <f>F20/12</f>
        <v>33173.35</v>
      </c>
      <c r="G21" s="68"/>
    </row>
    <row r="22" spans="1:7" x14ac:dyDescent="0.25">
      <c r="A22" s="238" t="s">
        <v>182</v>
      </c>
      <c r="B22" s="239"/>
      <c r="C22" s="239"/>
      <c r="D22" s="239"/>
      <c r="E22" s="240"/>
      <c r="F22" s="225">
        <f>F21/139</f>
        <v>238.65719424460431</v>
      </c>
      <c r="G22" s="68"/>
    </row>
    <row r="23" spans="1:7" x14ac:dyDescent="0.25">
      <c r="A23" s="226"/>
      <c r="B23" s="227"/>
      <c r="C23" s="227"/>
      <c r="D23" s="227"/>
      <c r="E23" s="228"/>
      <c r="F23" s="236"/>
      <c r="G23" s="68"/>
    </row>
    <row r="24" spans="1:7" x14ac:dyDescent="0.25">
      <c r="A24" s="229"/>
      <c r="B24" s="229"/>
      <c r="C24" s="229"/>
      <c r="D24" s="229"/>
      <c r="E24" s="229"/>
      <c r="F24" s="223"/>
      <c r="G24" s="68"/>
    </row>
    <row r="25" spans="1:7" x14ac:dyDescent="0.25">
      <c r="A25" s="78"/>
      <c r="B25" s="78"/>
      <c r="C25" s="78"/>
      <c r="D25" s="78"/>
      <c r="E25" s="78"/>
      <c r="F25" s="230"/>
      <c r="G25" s="68"/>
    </row>
    <row r="26" spans="1:7" x14ac:dyDescent="0.25">
      <c r="A26" s="229"/>
      <c r="B26" s="229"/>
      <c r="C26" s="229"/>
      <c r="D26" s="229"/>
      <c r="E26" s="229"/>
      <c r="F26" s="223"/>
      <c r="G26" s="68"/>
    </row>
    <row r="27" spans="1:7" ht="12.75" customHeight="1" x14ac:dyDescent="0.25">
      <c r="A27" s="231"/>
      <c r="B27" s="231"/>
      <c r="C27" s="231"/>
      <c r="D27" s="231"/>
      <c r="E27" s="231"/>
      <c r="F27" s="223"/>
      <c r="G27" s="68"/>
    </row>
    <row r="28" spans="1:7" x14ac:dyDescent="0.25">
      <c r="A28" s="231"/>
      <c r="B28" s="231"/>
      <c r="C28" s="231"/>
      <c r="D28" s="231"/>
      <c r="E28" s="231"/>
      <c r="F28" s="223"/>
      <c r="G28" s="68"/>
    </row>
    <row r="29" spans="1:7" x14ac:dyDescent="0.25">
      <c r="A29" s="231"/>
      <c r="B29" s="231"/>
      <c r="C29" s="231"/>
      <c r="D29" s="231"/>
      <c r="E29" s="231"/>
      <c r="F29" s="223"/>
      <c r="G29" s="68"/>
    </row>
    <row r="30" spans="1:7" x14ac:dyDescent="0.25">
      <c r="A30" s="78"/>
      <c r="B30" s="78"/>
      <c r="C30" s="78"/>
      <c r="D30" s="78"/>
      <c r="E30" s="78"/>
      <c r="F30" s="223"/>
      <c r="G30" s="68"/>
    </row>
    <row r="31" spans="1:7" ht="12.75" customHeight="1" x14ac:dyDescent="0.25">
      <c r="A31" s="231"/>
      <c r="B31" s="231"/>
      <c r="C31" s="231"/>
      <c r="D31" s="231"/>
      <c r="E31" s="231"/>
      <c r="F31" s="232"/>
      <c r="G31" s="68"/>
    </row>
    <row r="32" spans="1:7" x14ac:dyDescent="0.25">
      <c r="A32" s="231"/>
      <c r="B32" s="231"/>
      <c r="C32" s="231"/>
      <c r="D32" s="231"/>
      <c r="E32" s="231"/>
      <c r="F32" s="223"/>
      <c r="G32" s="68"/>
    </row>
    <row r="33" spans="1:7" x14ac:dyDescent="0.25">
      <c r="A33" s="233"/>
      <c r="B33" s="234"/>
      <c r="C33" s="234"/>
      <c r="D33" s="234"/>
      <c r="E33" s="234"/>
      <c r="F33" s="235"/>
      <c r="G33" s="68"/>
    </row>
    <row r="34" spans="1:7" ht="38.25" customHeight="1" x14ac:dyDescent="0.25">
      <c r="D34" s="68"/>
      <c r="E34" s="68"/>
      <c r="F34" s="68"/>
      <c r="G34" s="68"/>
    </row>
    <row r="35" spans="1:7" x14ac:dyDescent="0.25">
      <c r="D35" s="68"/>
      <c r="E35" s="68"/>
      <c r="F35" s="68"/>
      <c r="G35" s="68"/>
    </row>
    <row r="36" spans="1:7" x14ac:dyDescent="0.25">
      <c r="D36" s="68"/>
      <c r="E36" s="68"/>
      <c r="F36" s="68"/>
      <c r="G36" s="68"/>
    </row>
    <row r="37" spans="1:7" x14ac:dyDescent="0.25">
      <c r="D37" s="68"/>
      <c r="E37" s="68"/>
      <c r="F37" s="68"/>
      <c r="G37" s="68"/>
    </row>
    <row r="38" spans="1:7" x14ac:dyDescent="0.25">
      <c r="D38" s="68"/>
      <c r="E38" s="68"/>
      <c r="F38" s="68"/>
      <c r="G38" s="68"/>
    </row>
  </sheetData>
  <mergeCells count="17">
    <mergeCell ref="A27:E29"/>
    <mergeCell ref="A31:E32"/>
    <mergeCell ref="A33:F33"/>
    <mergeCell ref="A1:E1"/>
    <mergeCell ref="A20:E20"/>
    <mergeCell ref="A21:E21"/>
    <mergeCell ref="A22:E22"/>
    <mergeCell ref="G2:G3"/>
    <mergeCell ref="A23:E23"/>
    <mergeCell ref="A26:E26"/>
    <mergeCell ref="A2:A3"/>
    <mergeCell ref="B2:B3"/>
    <mergeCell ref="C2:C3"/>
    <mergeCell ref="D2:D3"/>
    <mergeCell ref="E2:E3"/>
    <mergeCell ref="F2:F3"/>
    <mergeCell ref="A24:E24"/>
  </mergeCells>
  <printOptions horizontalCentered="1"/>
  <pageMargins left="0.23622047244094491" right="0.23622047244094491" top="0.74803149606299213" bottom="0.74803149606299213" header="0.31496062992125984" footer="0.31496062992125984"/>
  <pageSetup paperSize="9" fitToHeight="0"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78A00-8D22-40EE-B2A4-A0F6AC30D67F}">
  <dimension ref="A1"/>
  <sheetViews>
    <sheetView workbookViewId="0"/>
  </sheetViews>
  <sheetFormatPr defaultRowHeight="15" x14ac:dyDescent="0.25"/>
  <sheetData/>
  <pageMargins left="0.511811024" right="0.511811024" top="0.78740157499999996" bottom="0.78740157499999996" header="0.31496062000000002" footer="0.3149606200000000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7"/>
  <sheetViews>
    <sheetView zoomScaleNormal="100" workbookViewId="0">
      <pane ySplit="1" topLeftCell="A2" activePane="bottomLeft" state="frozen"/>
      <selection pane="bottomLeft" activeCell="L10" sqref="L10"/>
    </sheetView>
  </sheetViews>
  <sheetFormatPr defaultRowHeight="18" customHeight="1" x14ac:dyDescent="0.25"/>
  <cols>
    <col min="1" max="1" width="5.42578125" style="51" customWidth="1"/>
    <col min="2" max="2" width="26.85546875" style="51" customWidth="1"/>
    <col min="3" max="3" width="8.28515625" style="51" customWidth="1"/>
    <col min="4" max="4" width="8.140625" style="51" customWidth="1"/>
    <col min="5" max="5" width="17.85546875" style="53" customWidth="1"/>
    <col min="6" max="6" width="14.7109375" style="51" customWidth="1"/>
    <col min="7" max="7" width="10.140625" style="51" customWidth="1"/>
    <col min="8" max="8" width="13.140625" style="51" customWidth="1"/>
    <col min="9" max="10" width="14.140625" style="51" customWidth="1"/>
    <col min="11" max="11" width="13.42578125" style="51" customWidth="1"/>
    <col min="12" max="12" width="10.140625" style="51" customWidth="1"/>
    <col min="13" max="13" width="17.85546875" style="51" customWidth="1"/>
    <col min="14" max="14" width="14.7109375" style="51" customWidth="1"/>
    <col min="15" max="15" width="13.140625" style="51" customWidth="1"/>
    <col min="16" max="16" width="14.140625" style="51" customWidth="1"/>
    <col min="17" max="17" width="12.85546875" style="51" customWidth="1"/>
    <col min="18" max="18" width="14.140625" style="51" customWidth="1"/>
    <col min="19" max="16384" width="9.140625" style="51"/>
  </cols>
  <sheetData>
    <row r="1" spans="1:10" s="47" customFormat="1" ht="18" customHeight="1" thickTop="1" thickBot="1" x14ac:dyDescent="0.3">
      <c r="A1" s="42" t="s">
        <v>0</v>
      </c>
      <c r="B1" s="41" t="s">
        <v>1</v>
      </c>
      <c r="C1" s="43" t="s">
        <v>2</v>
      </c>
      <c r="D1" s="44" t="s">
        <v>14</v>
      </c>
      <c r="E1" s="45" t="s">
        <v>13</v>
      </c>
      <c r="F1" s="35" t="s">
        <v>17</v>
      </c>
      <c r="G1" s="35" t="s">
        <v>18</v>
      </c>
      <c r="H1" s="35" t="s">
        <v>24</v>
      </c>
      <c r="I1" s="35" t="s">
        <v>19</v>
      </c>
      <c r="J1" s="35" t="s">
        <v>20</v>
      </c>
    </row>
    <row r="2" spans="1:10" ht="18" customHeight="1" thickTop="1" thickBot="1" x14ac:dyDescent="0.3">
      <c r="A2" s="48">
        <v>1</v>
      </c>
      <c r="B2" s="59" t="s">
        <v>3</v>
      </c>
      <c r="C2" s="49">
        <v>13942</v>
      </c>
      <c r="D2" s="50" t="s">
        <v>15</v>
      </c>
      <c r="E2" s="55">
        <v>39.5</v>
      </c>
      <c r="F2" s="56">
        <v>45</v>
      </c>
      <c r="G2" s="56">
        <v>60</v>
      </c>
      <c r="H2" s="56">
        <v>40</v>
      </c>
      <c r="I2" s="56"/>
      <c r="J2" s="56">
        <v>55</v>
      </c>
    </row>
    <row r="3" spans="1:10" ht="18" customHeight="1" thickTop="1" thickBot="1" x14ac:dyDescent="0.3">
      <c r="A3" s="48">
        <v>2</v>
      </c>
      <c r="B3" s="59" t="s">
        <v>4</v>
      </c>
      <c r="C3" s="49">
        <v>7948</v>
      </c>
      <c r="D3" s="52" t="s">
        <v>16</v>
      </c>
      <c r="E3" s="55">
        <v>51.03</v>
      </c>
      <c r="F3" s="56">
        <v>65</v>
      </c>
      <c r="G3" s="56">
        <v>80</v>
      </c>
      <c r="H3" s="56">
        <v>80</v>
      </c>
      <c r="I3" s="56"/>
      <c r="J3" s="56">
        <v>60</v>
      </c>
    </row>
    <row r="4" spans="1:10" ht="18" customHeight="1" thickTop="1" thickBot="1" x14ac:dyDescent="0.3">
      <c r="A4" s="48">
        <v>3</v>
      </c>
      <c r="B4" s="59" t="s">
        <v>5</v>
      </c>
      <c r="C4" s="49">
        <v>13949</v>
      </c>
      <c r="D4" s="52" t="s">
        <v>15</v>
      </c>
      <c r="E4" s="55">
        <v>56.25</v>
      </c>
      <c r="F4" s="56">
        <v>85</v>
      </c>
      <c r="G4" s="56">
        <v>96</v>
      </c>
      <c r="H4" s="56">
        <v>250</v>
      </c>
      <c r="I4" s="56"/>
      <c r="J4" s="56">
        <v>100</v>
      </c>
    </row>
    <row r="5" spans="1:10" ht="18" customHeight="1" thickTop="1" thickBot="1" x14ac:dyDescent="0.3">
      <c r="A5" s="48">
        <v>4</v>
      </c>
      <c r="B5" s="59" t="s">
        <v>6</v>
      </c>
      <c r="C5" s="49">
        <v>13941</v>
      </c>
      <c r="D5" s="50" t="s">
        <v>15</v>
      </c>
      <c r="E5" s="55">
        <v>86.9</v>
      </c>
      <c r="F5" s="56">
        <v>60</v>
      </c>
      <c r="G5" s="56">
        <v>58</v>
      </c>
      <c r="H5" s="56">
        <v>250</v>
      </c>
      <c r="I5" s="56"/>
      <c r="J5" s="56">
        <v>60</v>
      </c>
    </row>
    <row r="6" spans="1:10" ht="18" customHeight="1" thickTop="1" thickBot="1" x14ac:dyDescent="0.3">
      <c r="A6" s="48">
        <v>5</v>
      </c>
      <c r="B6" s="59" t="s">
        <v>7</v>
      </c>
      <c r="C6" s="49">
        <v>7949</v>
      </c>
      <c r="D6" s="50" t="s">
        <v>16</v>
      </c>
      <c r="E6" s="55">
        <v>45.77</v>
      </c>
      <c r="F6" s="56">
        <v>52.5</v>
      </c>
      <c r="G6" s="56">
        <v>80</v>
      </c>
      <c r="H6" s="56">
        <v>100</v>
      </c>
      <c r="I6" s="56">
        <v>96</v>
      </c>
      <c r="J6" s="56">
        <v>70</v>
      </c>
    </row>
    <row r="7" spans="1:10" ht="18" customHeight="1" thickTop="1" thickBot="1" x14ac:dyDescent="0.3">
      <c r="A7" s="48">
        <v>6</v>
      </c>
      <c r="B7" s="59" t="s">
        <v>8</v>
      </c>
      <c r="C7" s="49">
        <v>13943</v>
      </c>
      <c r="D7" s="52" t="s">
        <v>16</v>
      </c>
      <c r="E7" s="55">
        <v>119.7</v>
      </c>
      <c r="F7" s="56">
        <v>90</v>
      </c>
      <c r="G7" s="56">
        <v>145</v>
      </c>
      <c r="H7" s="56">
        <v>150</v>
      </c>
      <c r="I7" s="56">
        <v>187</v>
      </c>
      <c r="J7" s="56">
        <v>120</v>
      </c>
    </row>
    <row r="8" spans="1:10" ht="18" customHeight="1" thickTop="1" thickBot="1" x14ac:dyDescent="0.3">
      <c r="A8" s="48">
        <v>7</v>
      </c>
      <c r="B8" s="59" t="s">
        <v>9</v>
      </c>
      <c r="C8" s="49">
        <v>72481</v>
      </c>
      <c r="D8" s="50" t="s">
        <v>15</v>
      </c>
      <c r="E8" s="55"/>
      <c r="F8" s="56">
        <v>70</v>
      </c>
      <c r="G8" s="56">
        <v>45</v>
      </c>
      <c r="H8" s="56">
        <v>250</v>
      </c>
      <c r="I8" s="56"/>
      <c r="J8" s="56">
        <v>70</v>
      </c>
    </row>
    <row r="9" spans="1:10" ht="18" customHeight="1" thickTop="1" thickBot="1" x14ac:dyDescent="0.3">
      <c r="A9" s="48">
        <v>8</v>
      </c>
      <c r="B9" s="59" t="s">
        <v>10</v>
      </c>
      <c r="C9" s="49">
        <v>94068</v>
      </c>
      <c r="D9" s="50" t="s">
        <v>16</v>
      </c>
      <c r="E9" s="55">
        <v>530</v>
      </c>
      <c r="F9" s="56">
        <v>295</v>
      </c>
      <c r="G9" s="56">
        <v>355</v>
      </c>
      <c r="H9" s="56"/>
      <c r="I9" s="56"/>
      <c r="J9" s="56">
        <v>410</v>
      </c>
    </row>
    <row r="10" spans="1:10" ht="18" customHeight="1" thickTop="1" thickBot="1" x14ac:dyDescent="0.3">
      <c r="A10" s="48">
        <v>9</v>
      </c>
      <c r="B10" s="59" t="s">
        <v>11</v>
      </c>
      <c r="C10" s="49">
        <v>94069</v>
      </c>
      <c r="D10" s="50" t="s">
        <v>16</v>
      </c>
      <c r="E10" s="55">
        <v>597.5</v>
      </c>
      <c r="F10" s="56"/>
      <c r="G10" s="56">
        <v>445</v>
      </c>
      <c r="H10" s="56"/>
      <c r="I10" s="56"/>
      <c r="J10" s="56">
        <v>480</v>
      </c>
    </row>
    <row r="11" spans="1:10" ht="18" customHeight="1" thickTop="1" thickBot="1" x14ac:dyDescent="0.3">
      <c r="A11" s="48">
        <v>10</v>
      </c>
      <c r="B11" s="59" t="s">
        <v>12</v>
      </c>
      <c r="C11" s="49">
        <v>7946</v>
      </c>
      <c r="D11" s="50" t="s">
        <v>15</v>
      </c>
      <c r="E11" s="57"/>
      <c r="F11" s="58">
        <v>70</v>
      </c>
      <c r="G11" s="58">
        <v>60</v>
      </c>
      <c r="H11" s="58">
        <v>250</v>
      </c>
      <c r="I11" s="58"/>
      <c r="J11" s="58">
        <v>70</v>
      </c>
    </row>
    <row r="12" spans="1:10" ht="18" customHeight="1" thickTop="1" thickBot="1" x14ac:dyDescent="0.3">
      <c r="A12" s="48">
        <v>11</v>
      </c>
      <c r="B12" s="60" t="s">
        <v>28</v>
      </c>
      <c r="C12" s="36">
        <v>107242</v>
      </c>
      <c r="D12" s="50" t="s">
        <v>15</v>
      </c>
      <c r="E12" s="57"/>
      <c r="F12" s="58">
        <v>35</v>
      </c>
      <c r="G12" s="58">
        <v>34</v>
      </c>
      <c r="H12" s="58"/>
      <c r="I12" s="58"/>
      <c r="J12" s="58"/>
    </row>
    <row r="13" spans="1:10" ht="18" customHeight="1" thickTop="1" thickBot="1" x14ac:dyDescent="0.3">
      <c r="B13" s="53"/>
    </row>
    <row r="14" spans="1:10" ht="18" customHeight="1" thickTop="1" thickBot="1" x14ac:dyDescent="0.3">
      <c r="A14" s="42" t="s">
        <v>0</v>
      </c>
      <c r="B14" s="61" t="s">
        <v>1</v>
      </c>
      <c r="C14" s="43" t="s">
        <v>2</v>
      </c>
      <c r="D14" s="44" t="s">
        <v>14</v>
      </c>
      <c r="E14" s="35" t="s">
        <v>26</v>
      </c>
      <c r="F14" s="35" t="s">
        <v>22</v>
      </c>
      <c r="G14" s="35" t="s">
        <v>21</v>
      </c>
      <c r="H14" s="34" t="s">
        <v>23</v>
      </c>
      <c r="I14" s="46" t="s">
        <v>27</v>
      </c>
    </row>
    <row r="15" spans="1:10" ht="18" customHeight="1" thickTop="1" thickBot="1" x14ac:dyDescent="0.3">
      <c r="A15" s="48">
        <v>1</v>
      </c>
      <c r="B15" s="59" t="s">
        <v>3</v>
      </c>
      <c r="C15" s="49">
        <v>13942</v>
      </c>
      <c r="D15" s="50" t="s">
        <v>15</v>
      </c>
      <c r="E15" s="56"/>
      <c r="F15" s="56"/>
      <c r="G15" s="56">
        <v>60</v>
      </c>
      <c r="H15" s="37">
        <v>299.5</v>
      </c>
      <c r="I15" s="38">
        <v>49.92</v>
      </c>
    </row>
    <row r="16" spans="1:10" ht="18" customHeight="1" thickTop="1" thickBot="1" x14ac:dyDescent="0.3">
      <c r="A16" s="48">
        <v>2</v>
      </c>
      <c r="B16" s="59" t="s">
        <v>4</v>
      </c>
      <c r="C16" s="49">
        <v>7948</v>
      </c>
      <c r="D16" s="52" t="s">
        <v>16</v>
      </c>
      <c r="E16" s="56"/>
      <c r="F16" s="56">
        <v>60</v>
      </c>
      <c r="G16" s="56">
        <v>76.8</v>
      </c>
      <c r="H16" s="37">
        <v>472.83</v>
      </c>
      <c r="I16" s="38">
        <v>67.55</v>
      </c>
    </row>
    <row r="17" spans="1:14" ht="18" customHeight="1" thickTop="1" thickBot="1" x14ac:dyDescent="0.3">
      <c r="A17" s="48">
        <v>3</v>
      </c>
      <c r="B17" s="59" t="s">
        <v>5</v>
      </c>
      <c r="C17" s="49">
        <v>13949</v>
      </c>
      <c r="D17" s="52" t="s">
        <v>15</v>
      </c>
      <c r="E17" s="56"/>
      <c r="F17" s="56">
        <v>55</v>
      </c>
      <c r="G17" s="56">
        <v>140</v>
      </c>
      <c r="H17" s="37">
        <v>782.25</v>
      </c>
      <c r="I17" s="38">
        <v>111.75</v>
      </c>
    </row>
    <row r="18" spans="1:14" ht="18" customHeight="1" thickTop="1" thickBot="1" x14ac:dyDescent="0.3">
      <c r="A18" s="48">
        <v>4</v>
      </c>
      <c r="B18" s="59" t="s">
        <v>6</v>
      </c>
      <c r="C18" s="49">
        <v>13941</v>
      </c>
      <c r="D18" s="50" t="s">
        <v>15</v>
      </c>
      <c r="E18" s="56"/>
      <c r="F18" s="56">
        <v>70</v>
      </c>
      <c r="G18" s="56">
        <v>120</v>
      </c>
      <c r="H18" s="37">
        <v>704.9</v>
      </c>
      <c r="I18" s="38">
        <v>100.7</v>
      </c>
    </row>
    <row r="19" spans="1:14" ht="18" customHeight="1" thickTop="1" thickBot="1" x14ac:dyDescent="0.3">
      <c r="A19" s="48">
        <v>5</v>
      </c>
      <c r="B19" s="59" t="s">
        <v>7</v>
      </c>
      <c r="C19" s="49">
        <v>7949</v>
      </c>
      <c r="D19" s="50" t="s">
        <v>16</v>
      </c>
      <c r="E19" s="56"/>
      <c r="F19" s="56">
        <v>82.5</v>
      </c>
      <c r="G19" s="56">
        <v>105</v>
      </c>
      <c r="H19" s="37">
        <v>631.77</v>
      </c>
      <c r="I19" s="38">
        <v>78.97</v>
      </c>
    </row>
    <row r="20" spans="1:14" ht="18" customHeight="1" thickTop="1" thickBot="1" x14ac:dyDescent="0.3">
      <c r="A20" s="48">
        <v>6</v>
      </c>
      <c r="B20" s="59" t="s">
        <v>8</v>
      </c>
      <c r="C20" s="49">
        <v>13943</v>
      </c>
      <c r="D20" s="52" t="s">
        <v>16</v>
      </c>
      <c r="E20" s="56"/>
      <c r="F20" s="56">
        <v>135</v>
      </c>
      <c r="G20" s="56">
        <v>150</v>
      </c>
      <c r="H20" s="37">
        <v>1096.7</v>
      </c>
      <c r="I20" s="38">
        <v>137.09</v>
      </c>
      <c r="N20" s="54"/>
    </row>
    <row r="21" spans="1:14" ht="18" customHeight="1" thickTop="1" thickBot="1" x14ac:dyDescent="0.3">
      <c r="A21" s="48">
        <v>7</v>
      </c>
      <c r="B21" s="59" t="s">
        <v>9</v>
      </c>
      <c r="C21" s="49">
        <v>72481</v>
      </c>
      <c r="D21" s="50" t="s">
        <v>15</v>
      </c>
      <c r="E21" s="56">
        <v>45</v>
      </c>
      <c r="F21" s="56">
        <v>150</v>
      </c>
      <c r="G21" s="56"/>
      <c r="H21" s="37">
        <v>630</v>
      </c>
      <c r="I21" s="38">
        <v>105</v>
      </c>
    </row>
    <row r="22" spans="1:14" ht="18" customHeight="1" thickTop="1" thickBot="1" x14ac:dyDescent="0.3">
      <c r="A22" s="48">
        <v>8</v>
      </c>
      <c r="B22" s="59" t="s">
        <v>10</v>
      </c>
      <c r="C22" s="49">
        <v>94068</v>
      </c>
      <c r="D22" s="50" t="s">
        <v>16</v>
      </c>
      <c r="E22" s="56"/>
      <c r="F22" s="56"/>
      <c r="G22" s="56"/>
      <c r="H22" s="37">
        <v>1590</v>
      </c>
      <c r="I22" s="38">
        <v>397.5</v>
      </c>
      <c r="N22" s="54"/>
    </row>
    <row r="23" spans="1:14" ht="18" customHeight="1" thickTop="1" thickBot="1" x14ac:dyDescent="0.3">
      <c r="A23" s="48">
        <v>9</v>
      </c>
      <c r="B23" s="59" t="s">
        <v>11</v>
      </c>
      <c r="C23" s="49">
        <v>94069</v>
      </c>
      <c r="D23" s="50" t="s">
        <v>16</v>
      </c>
      <c r="E23" s="56"/>
      <c r="F23" s="56"/>
      <c r="G23" s="56"/>
      <c r="H23" s="37">
        <v>1522.5</v>
      </c>
      <c r="I23" s="38">
        <v>507.5</v>
      </c>
      <c r="N23" s="54"/>
    </row>
    <row r="24" spans="1:14" ht="18" customHeight="1" thickTop="1" thickBot="1" x14ac:dyDescent="0.3">
      <c r="A24" s="48">
        <v>10</v>
      </c>
      <c r="B24" s="59" t="s">
        <v>12</v>
      </c>
      <c r="C24" s="49">
        <v>7946</v>
      </c>
      <c r="D24" s="50" t="s">
        <v>15</v>
      </c>
      <c r="E24" s="58"/>
      <c r="F24" s="58"/>
      <c r="G24" s="58"/>
      <c r="H24" s="39">
        <v>450</v>
      </c>
      <c r="I24" s="40">
        <v>112.5</v>
      </c>
      <c r="N24" s="54"/>
    </row>
    <row r="25" spans="1:14" ht="18" customHeight="1" thickTop="1" thickBot="1" x14ac:dyDescent="0.3">
      <c r="A25" s="48">
        <v>11</v>
      </c>
      <c r="B25" s="60" t="s">
        <v>28</v>
      </c>
      <c r="C25" s="36">
        <v>107242</v>
      </c>
      <c r="D25" s="50" t="s">
        <v>15</v>
      </c>
      <c r="E25" s="58"/>
      <c r="F25" s="58">
        <v>30</v>
      </c>
      <c r="G25" s="58"/>
      <c r="H25" s="39">
        <v>99</v>
      </c>
      <c r="I25" s="40">
        <v>33</v>
      </c>
    </row>
    <row r="26" spans="1:14" ht="18" customHeight="1" thickTop="1" thickBot="1" x14ac:dyDescent="0.3"/>
    <row r="27" spans="1:14" ht="18" customHeight="1" thickBot="1" x14ac:dyDescent="0.3">
      <c r="A27" s="216" t="s">
        <v>29</v>
      </c>
      <c r="B27" s="217"/>
      <c r="C27" s="217"/>
      <c r="D27" s="217"/>
      <c r="E27" s="217"/>
      <c r="F27" s="217"/>
      <c r="G27" s="217"/>
      <c r="H27" s="217"/>
      <c r="I27" s="218"/>
    </row>
  </sheetData>
  <mergeCells count="1">
    <mergeCell ref="A27:I27"/>
  </mergeCells>
  <pageMargins left="0.511811024" right="0.511811024" top="0.78740157499999996" bottom="0.78740157499999996" header="0.31496062000000002" footer="0.31496062000000002"/>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5"/>
  <sheetViews>
    <sheetView workbookViewId="0">
      <selection activeCell="A72" sqref="A72"/>
    </sheetView>
  </sheetViews>
  <sheetFormatPr defaultRowHeight="15" x14ac:dyDescent="0.25"/>
  <cols>
    <col min="4" max="4" width="16.85546875" customWidth="1"/>
    <col min="5" max="5" width="14" customWidth="1"/>
    <col min="6" max="6" width="14.7109375" customWidth="1"/>
    <col min="7" max="7" width="16.5703125" customWidth="1"/>
    <col min="8" max="8" width="9.140625" customWidth="1"/>
  </cols>
  <sheetData>
    <row r="1" spans="1:7" ht="16.5" thickTop="1" thickBot="1" x14ac:dyDescent="0.3">
      <c r="A1" s="6" t="s">
        <v>0</v>
      </c>
      <c r="B1" s="7" t="s">
        <v>1</v>
      </c>
      <c r="C1" s="6" t="s">
        <v>2</v>
      </c>
      <c r="D1" s="6" t="s">
        <v>14</v>
      </c>
      <c r="E1" s="5" t="s">
        <v>13</v>
      </c>
      <c r="F1" s="8" t="s">
        <v>17</v>
      </c>
      <c r="G1" s="9" t="s">
        <v>18</v>
      </c>
    </row>
    <row r="2" spans="1:7" ht="16.5" thickTop="1" thickBot="1" x14ac:dyDescent="0.3">
      <c r="A2" s="1">
        <v>1</v>
      </c>
      <c r="B2" s="2" t="s">
        <v>3</v>
      </c>
      <c r="C2" s="3">
        <v>13942</v>
      </c>
      <c r="D2" s="3" t="s">
        <v>15</v>
      </c>
      <c r="E2" s="14">
        <v>39.5</v>
      </c>
      <c r="F2" s="14">
        <v>45</v>
      </c>
      <c r="G2" s="14">
        <v>60</v>
      </c>
    </row>
    <row r="3" spans="1:7" ht="16.5" thickTop="1" thickBot="1" x14ac:dyDescent="0.3">
      <c r="A3" s="1">
        <v>2</v>
      </c>
      <c r="B3" s="2" t="s">
        <v>4</v>
      </c>
      <c r="C3" s="3">
        <v>7948</v>
      </c>
      <c r="D3" s="4" t="s">
        <v>16</v>
      </c>
      <c r="E3" s="14">
        <v>51.03</v>
      </c>
      <c r="F3" s="14">
        <v>65</v>
      </c>
      <c r="G3" s="14">
        <v>80</v>
      </c>
    </row>
    <row r="4" spans="1:7" ht="16.5" thickTop="1" thickBot="1" x14ac:dyDescent="0.3">
      <c r="A4" s="1">
        <v>3</v>
      </c>
      <c r="B4" s="2" t="s">
        <v>5</v>
      </c>
      <c r="C4" s="3">
        <v>13949</v>
      </c>
      <c r="D4" s="4" t="s">
        <v>15</v>
      </c>
      <c r="E4" s="14">
        <v>56.25</v>
      </c>
      <c r="F4" s="14">
        <v>85</v>
      </c>
      <c r="G4" s="14">
        <v>96</v>
      </c>
    </row>
    <row r="5" spans="1:7" ht="16.5" thickTop="1" thickBot="1" x14ac:dyDescent="0.3">
      <c r="A5" s="1">
        <v>4</v>
      </c>
      <c r="B5" s="2" t="s">
        <v>6</v>
      </c>
      <c r="C5" s="3">
        <v>13941</v>
      </c>
      <c r="D5" s="3" t="s">
        <v>15</v>
      </c>
      <c r="E5" s="14">
        <v>86.9</v>
      </c>
      <c r="F5" s="14">
        <v>60</v>
      </c>
      <c r="G5" s="14">
        <v>80</v>
      </c>
    </row>
    <row r="6" spans="1:7" ht="16.5" thickTop="1" thickBot="1" x14ac:dyDescent="0.3">
      <c r="A6" s="1">
        <v>5</v>
      </c>
      <c r="B6" s="2" t="s">
        <v>7</v>
      </c>
      <c r="C6" s="3">
        <v>7949</v>
      </c>
      <c r="D6" s="3" t="s">
        <v>16</v>
      </c>
      <c r="E6" s="14">
        <v>45.77</v>
      </c>
      <c r="F6" s="14">
        <v>52.5</v>
      </c>
      <c r="G6" s="14">
        <v>80</v>
      </c>
    </row>
    <row r="7" spans="1:7" ht="16.5" thickTop="1" thickBot="1" x14ac:dyDescent="0.3">
      <c r="A7" s="1">
        <v>6</v>
      </c>
      <c r="B7" s="2" t="s">
        <v>8</v>
      </c>
      <c r="C7" s="3">
        <v>13943</v>
      </c>
      <c r="D7" s="4" t="s">
        <v>16</v>
      </c>
      <c r="E7" s="14">
        <v>119.7</v>
      </c>
      <c r="F7" s="14">
        <v>90</v>
      </c>
      <c r="G7" s="14">
        <v>145</v>
      </c>
    </row>
    <row r="8" spans="1:7" ht="16.5" thickTop="1" thickBot="1" x14ac:dyDescent="0.3">
      <c r="A8" s="1">
        <v>7</v>
      </c>
      <c r="B8" s="2" t="s">
        <v>9</v>
      </c>
      <c r="C8" s="3">
        <v>72481</v>
      </c>
      <c r="D8" s="3" t="s">
        <v>15</v>
      </c>
      <c r="E8" s="18"/>
      <c r="F8" s="16">
        <v>70</v>
      </c>
      <c r="G8" s="19"/>
    </row>
    <row r="9" spans="1:7" ht="16.5" thickTop="1" thickBot="1" x14ac:dyDescent="0.3">
      <c r="A9" s="1">
        <v>8</v>
      </c>
      <c r="B9" s="2" t="s">
        <v>10</v>
      </c>
      <c r="C9" s="3">
        <v>94068</v>
      </c>
      <c r="D9" s="3" t="s">
        <v>16</v>
      </c>
      <c r="E9" s="14">
        <v>530</v>
      </c>
      <c r="F9" s="14">
        <v>295</v>
      </c>
      <c r="G9" s="14">
        <v>355</v>
      </c>
    </row>
    <row r="10" spans="1:7" ht="16.5" thickTop="1" thickBot="1" x14ac:dyDescent="0.3">
      <c r="A10" s="1">
        <v>9</v>
      </c>
      <c r="B10" s="2" t="s">
        <v>11</v>
      </c>
      <c r="C10" s="3">
        <v>94069</v>
      </c>
      <c r="D10" s="3" t="s">
        <v>16</v>
      </c>
      <c r="E10" s="14">
        <v>597.5</v>
      </c>
      <c r="F10" s="21"/>
      <c r="G10" s="14">
        <v>445</v>
      </c>
    </row>
    <row r="11" spans="1:7" ht="16.5" thickTop="1" thickBot="1" x14ac:dyDescent="0.3">
      <c r="A11" s="1">
        <v>10</v>
      </c>
      <c r="B11" s="2" t="s">
        <v>12</v>
      </c>
      <c r="C11" s="3">
        <v>7946</v>
      </c>
      <c r="D11" s="3" t="s">
        <v>15</v>
      </c>
      <c r="E11" s="18"/>
      <c r="F11" s="14">
        <v>70</v>
      </c>
      <c r="G11" s="14">
        <v>60</v>
      </c>
    </row>
    <row r="12" spans="1:7" ht="15.75" thickTop="1" x14ac:dyDescent="0.25">
      <c r="A12" s="29"/>
      <c r="B12" s="30"/>
      <c r="C12" s="31"/>
      <c r="D12" s="31"/>
      <c r="E12" s="32"/>
      <c r="F12" s="33"/>
      <c r="G12" s="33"/>
    </row>
    <row r="13" spans="1:7" ht="15.75" thickBot="1" x14ac:dyDescent="0.3"/>
    <row r="14" spans="1:7" ht="16.5" thickTop="1" thickBot="1" x14ac:dyDescent="0.3">
      <c r="A14" s="6" t="s">
        <v>0</v>
      </c>
      <c r="B14" s="7" t="s">
        <v>1</v>
      </c>
      <c r="C14" s="6" t="s">
        <v>2</v>
      </c>
      <c r="D14" s="6" t="s">
        <v>14</v>
      </c>
      <c r="E14" s="22" t="s">
        <v>24</v>
      </c>
      <c r="F14" s="10" t="s">
        <v>19</v>
      </c>
      <c r="G14" s="11" t="s">
        <v>20</v>
      </c>
    </row>
    <row r="15" spans="1:7" ht="16.5" thickTop="1" thickBot="1" x14ac:dyDescent="0.3">
      <c r="A15" s="1">
        <v>1</v>
      </c>
      <c r="B15" s="2" t="s">
        <v>3</v>
      </c>
      <c r="C15" s="3">
        <v>13942</v>
      </c>
      <c r="D15" s="3" t="s">
        <v>15</v>
      </c>
      <c r="E15" s="14">
        <v>40</v>
      </c>
      <c r="F15" s="15"/>
      <c r="G15" s="16">
        <v>55</v>
      </c>
    </row>
    <row r="16" spans="1:7" ht="16.5" thickTop="1" thickBot="1" x14ac:dyDescent="0.3">
      <c r="A16" s="1">
        <v>2</v>
      </c>
      <c r="B16" s="2" t="s">
        <v>4</v>
      </c>
      <c r="C16" s="3">
        <v>7948</v>
      </c>
      <c r="D16" s="4" t="s">
        <v>16</v>
      </c>
      <c r="E16" s="14">
        <v>80</v>
      </c>
      <c r="F16" s="15"/>
      <c r="G16" s="16">
        <v>60</v>
      </c>
    </row>
    <row r="17" spans="1:7" ht="16.5" thickTop="1" thickBot="1" x14ac:dyDescent="0.3">
      <c r="A17" s="1">
        <v>3</v>
      </c>
      <c r="B17" s="2" t="s">
        <v>5</v>
      </c>
      <c r="C17" s="3">
        <v>13949</v>
      </c>
      <c r="D17" s="4" t="s">
        <v>15</v>
      </c>
      <c r="E17" s="14">
        <v>250</v>
      </c>
      <c r="F17" s="15"/>
      <c r="G17" s="16">
        <v>100</v>
      </c>
    </row>
    <row r="18" spans="1:7" ht="16.5" thickTop="1" thickBot="1" x14ac:dyDescent="0.3">
      <c r="A18" s="1">
        <v>4</v>
      </c>
      <c r="B18" s="2" t="s">
        <v>6</v>
      </c>
      <c r="C18" s="3">
        <v>13941</v>
      </c>
      <c r="D18" s="3" t="s">
        <v>15</v>
      </c>
      <c r="E18" s="14">
        <v>250</v>
      </c>
      <c r="F18" s="15"/>
      <c r="G18" s="16">
        <v>60</v>
      </c>
    </row>
    <row r="19" spans="1:7" ht="16.5" thickTop="1" thickBot="1" x14ac:dyDescent="0.3">
      <c r="A19" s="1">
        <v>5</v>
      </c>
      <c r="B19" s="2" t="s">
        <v>7</v>
      </c>
      <c r="C19" s="3">
        <v>7949</v>
      </c>
      <c r="D19" s="3" t="s">
        <v>16</v>
      </c>
      <c r="E19" s="14">
        <v>100</v>
      </c>
      <c r="F19" s="14">
        <v>96</v>
      </c>
      <c r="G19" s="16">
        <v>70</v>
      </c>
    </row>
    <row r="20" spans="1:7" ht="16.5" thickTop="1" thickBot="1" x14ac:dyDescent="0.3">
      <c r="A20" s="1">
        <v>6</v>
      </c>
      <c r="B20" s="2" t="s">
        <v>8</v>
      </c>
      <c r="C20" s="3">
        <v>13943</v>
      </c>
      <c r="D20" s="4" t="s">
        <v>16</v>
      </c>
      <c r="E20" s="14">
        <v>150</v>
      </c>
      <c r="F20" s="14">
        <v>187</v>
      </c>
      <c r="G20" s="16">
        <v>120</v>
      </c>
    </row>
    <row r="21" spans="1:7" ht="16.5" thickTop="1" thickBot="1" x14ac:dyDescent="0.3">
      <c r="A21" s="1">
        <v>7</v>
      </c>
      <c r="B21" s="2" t="s">
        <v>9</v>
      </c>
      <c r="C21" s="3">
        <v>72481</v>
      </c>
      <c r="D21" s="3" t="s">
        <v>15</v>
      </c>
      <c r="E21" s="16">
        <v>250</v>
      </c>
      <c r="F21" s="15"/>
      <c r="G21" s="16">
        <v>70</v>
      </c>
    </row>
    <row r="22" spans="1:7" ht="16.5" thickTop="1" thickBot="1" x14ac:dyDescent="0.3">
      <c r="A22" s="1">
        <v>8</v>
      </c>
      <c r="B22" s="2" t="s">
        <v>10</v>
      </c>
      <c r="C22" s="3">
        <v>94068</v>
      </c>
      <c r="D22" s="3" t="s">
        <v>16</v>
      </c>
      <c r="E22" s="23"/>
      <c r="F22" s="15"/>
      <c r="G22" s="16">
        <v>410</v>
      </c>
    </row>
    <row r="23" spans="1:7" ht="16.5" thickTop="1" thickBot="1" x14ac:dyDescent="0.3">
      <c r="A23" s="1">
        <v>9</v>
      </c>
      <c r="B23" s="2" t="s">
        <v>11</v>
      </c>
      <c r="C23" s="3">
        <v>94069</v>
      </c>
      <c r="D23" s="3" t="s">
        <v>16</v>
      </c>
      <c r="E23" s="23"/>
      <c r="F23" s="15"/>
      <c r="G23" s="16">
        <v>480</v>
      </c>
    </row>
    <row r="24" spans="1:7" ht="16.5" thickTop="1" thickBot="1" x14ac:dyDescent="0.3">
      <c r="A24" s="1">
        <v>10</v>
      </c>
      <c r="B24" s="2" t="s">
        <v>12</v>
      </c>
      <c r="C24" s="3">
        <v>7946</v>
      </c>
      <c r="D24" s="3" t="s">
        <v>15</v>
      </c>
      <c r="E24" s="14">
        <v>250</v>
      </c>
      <c r="F24" s="15"/>
      <c r="G24" s="16">
        <v>70</v>
      </c>
    </row>
    <row r="25" spans="1:7" ht="15.75" thickTop="1" x14ac:dyDescent="0.25">
      <c r="A25" s="29"/>
      <c r="B25" s="30"/>
      <c r="C25" s="31"/>
      <c r="D25" s="31"/>
      <c r="E25" s="33"/>
      <c r="F25" s="32"/>
      <c r="G25" s="32"/>
    </row>
    <row r="26" spans="1:7" x14ac:dyDescent="0.25">
      <c r="A26" s="29"/>
      <c r="B26" s="30"/>
      <c r="C26" s="31"/>
      <c r="D26" s="31"/>
      <c r="E26" s="33"/>
      <c r="F26" s="32"/>
      <c r="G26" s="32"/>
    </row>
    <row r="27" spans="1:7" x14ac:dyDescent="0.25">
      <c r="A27" s="29"/>
      <c r="B27" s="30"/>
      <c r="C27" s="31"/>
      <c r="D27" s="31"/>
      <c r="E27" s="33"/>
      <c r="F27" s="32"/>
      <c r="G27" s="32"/>
    </row>
    <row r="28" spans="1:7" x14ac:dyDescent="0.25">
      <c r="A28" s="29"/>
      <c r="B28" s="30"/>
      <c r="C28" s="31"/>
      <c r="D28" s="31"/>
      <c r="E28" s="33"/>
      <c r="F28" s="32"/>
      <c r="G28" s="32"/>
    </row>
    <row r="29" spans="1:7" x14ac:dyDescent="0.25">
      <c r="A29" s="29"/>
      <c r="B29" s="30"/>
      <c r="C29" s="31"/>
      <c r="D29" s="31"/>
      <c r="E29" s="33"/>
      <c r="F29" s="32"/>
      <c r="G29" s="32"/>
    </row>
    <row r="30" spans="1:7" ht="15.75" thickBot="1" x14ac:dyDescent="0.3"/>
    <row r="31" spans="1:7" ht="16.5" thickTop="1" thickBot="1" x14ac:dyDescent="0.3">
      <c r="A31" s="6" t="s">
        <v>0</v>
      </c>
      <c r="B31" s="7" t="s">
        <v>1</v>
      </c>
      <c r="C31" s="6" t="s">
        <v>2</v>
      </c>
      <c r="D31" s="6" t="s">
        <v>14</v>
      </c>
      <c r="E31" s="13" t="s">
        <v>21</v>
      </c>
      <c r="F31" s="12" t="s">
        <v>22</v>
      </c>
      <c r="G31" s="27" t="s">
        <v>26</v>
      </c>
    </row>
    <row r="32" spans="1:7" ht="16.5" thickTop="1" thickBot="1" x14ac:dyDescent="0.3">
      <c r="A32" s="1">
        <v>1</v>
      </c>
      <c r="B32" s="2" t="s">
        <v>3</v>
      </c>
      <c r="C32" s="3">
        <v>13942</v>
      </c>
      <c r="D32" s="3" t="s">
        <v>15</v>
      </c>
      <c r="E32" s="16">
        <v>60</v>
      </c>
      <c r="F32" s="17"/>
      <c r="G32" s="28"/>
    </row>
    <row r="33" spans="1:7" ht="16.5" thickTop="1" thickBot="1" x14ac:dyDescent="0.3">
      <c r="A33" s="1">
        <v>2</v>
      </c>
      <c r="B33" s="2" t="s">
        <v>4</v>
      </c>
      <c r="C33" s="3">
        <v>7948</v>
      </c>
      <c r="D33" s="4" t="s">
        <v>16</v>
      </c>
      <c r="E33" s="16">
        <v>76.8</v>
      </c>
      <c r="F33" s="16">
        <v>60</v>
      </c>
      <c r="G33" s="28"/>
    </row>
    <row r="34" spans="1:7" ht="16.5" thickTop="1" thickBot="1" x14ac:dyDescent="0.3">
      <c r="A34" s="1">
        <v>3</v>
      </c>
      <c r="B34" s="2" t="s">
        <v>5</v>
      </c>
      <c r="C34" s="3">
        <v>13949</v>
      </c>
      <c r="D34" s="4" t="s">
        <v>15</v>
      </c>
      <c r="E34" s="16">
        <v>140</v>
      </c>
      <c r="F34" s="16">
        <v>55</v>
      </c>
      <c r="G34" s="28"/>
    </row>
    <row r="35" spans="1:7" ht="16.5" thickTop="1" thickBot="1" x14ac:dyDescent="0.3">
      <c r="A35" s="1">
        <v>4</v>
      </c>
      <c r="B35" s="2" t="s">
        <v>6</v>
      </c>
      <c r="C35" s="3">
        <v>13941</v>
      </c>
      <c r="D35" s="3" t="s">
        <v>15</v>
      </c>
      <c r="E35" s="16">
        <v>120</v>
      </c>
      <c r="F35" s="16">
        <v>70</v>
      </c>
      <c r="G35" s="28"/>
    </row>
    <row r="36" spans="1:7" ht="16.5" thickTop="1" thickBot="1" x14ac:dyDescent="0.3">
      <c r="A36" s="1">
        <v>5</v>
      </c>
      <c r="B36" s="2" t="s">
        <v>7</v>
      </c>
      <c r="C36" s="3">
        <v>7949</v>
      </c>
      <c r="D36" s="3" t="s">
        <v>16</v>
      </c>
      <c r="E36" s="16">
        <v>105</v>
      </c>
      <c r="F36" s="16">
        <v>82.5</v>
      </c>
      <c r="G36" s="28"/>
    </row>
    <row r="37" spans="1:7" ht="16.5" thickTop="1" thickBot="1" x14ac:dyDescent="0.3">
      <c r="A37" s="1">
        <v>6</v>
      </c>
      <c r="B37" s="2" t="s">
        <v>8</v>
      </c>
      <c r="C37" s="3">
        <v>13943</v>
      </c>
      <c r="D37" s="4" t="s">
        <v>16</v>
      </c>
      <c r="E37" s="16">
        <v>150</v>
      </c>
      <c r="F37" s="16">
        <v>135</v>
      </c>
      <c r="G37" s="28"/>
    </row>
    <row r="38" spans="1:7" ht="16.5" thickTop="1" thickBot="1" x14ac:dyDescent="0.3">
      <c r="A38" s="1">
        <v>7</v>
      </c>
      <c r="B38" s="2" t="s">
        <v>9</v>
      </c>
      <c r="C38" s="3">
        <v>72481</v>
      </c>
      <c r="D38" s="3" t="s">
        <v>15</v>
      </c>
      <c r="E38" s="20"/>
      <c r="F38" s="16">
        <v>150</v>
      </c>
      <c r="G38" s="16">
        <v>45</v>
      </c>
    </row>
    <row r="39" spans="1:7" ht="16.5" thickTop="1" thickBot="1" x14ac:dyDescent="0.3">
      <c r="A39" s="1">
        <v>8</v>
      </c>
      <c r="B39" s="2" t="s">
        <v>10</v>
      </c>
      <c r="C39" s="3">
        <v>94068</v>
      </c>
      <c r="D39" s="3" t="s">
        <v>16</v>
      </c>
      <c r="E39" s="20"/>
      <c r="F39" s="17"/>
      <c r="G39" s="28"/>
    </row>
    <row r="40" spans="1:7" ht="16.5" thickTop="1" thickBot="1" x14ac:dyDescent="0.3">
      <c r="A40" s="1">
        <v>9</v>
      </c>
      <c r="B40" s="2" t="s">
        <v>11</v>
      </c>
      <c r="C40" s="3">
        <v>94069</v>
      </c>
      <c r="D40" s="3" t="s">
        <v>16</v>
      </c>
      <c r="E40" s="20"/>
      <c r="F40" s="17"/>
      <c r="G40" s="28"/>
    </row>
    <row r="41" spans="1:7" ht="16.5" thickTop="1" thickBot="1" x14ac:dyDescent="0.3">
      <c r="A41" s="1">
        <v>10</v>
      </c>
      <c r="B41" s="2" t="s">
        <v>12</v>
      </c>
      <c r="C41" s="3">
        <v>7946</v>
      </c>
      <c r="D41" s="3" t="s">
        <v>15</v>
      </c>
      <c r="E41" s="20"/>
      <c r="F41" s="17"/>
      <c r="G41" s="28"/>
    </row>
    <row r="42" spans="1:7" ht="15.75" thickTop="1" x14ac:dyDescent="0.25">
      <c r="A42" s="29"/>
      <c r="B42" s="30"/>
      <c r="C42" s="31"/>
      <c r="D42" s="31"/>
      <c r="E42" s="32"/>
      <c r="F42" s="32"/>
      <c r="G42" s="32"/>
    </row>
    <row r="43" spans="1:7" ht="15.75" thickBot="1" x14ac:dyDescent="0.3"/>
    <row r="44" spans="1:7" ht="16.5" thickTop="1" thickBot="1" x14ac:dyDescent="0.3">
      <c r="A44" s="6" t="s">
        <v>0</v>
      </c>
      <c r="B44" s="7" t="s">
        <v>1</v>
      </c>
      <c r="C44" s="6" t="s">
        <v>2</v>
      </c>
      <c r="D44" s="6" t="s">
        <v>14</v>
      </c>
      <c r="E44" s="24" t="s">
        <v>23</v>
      </c>
      <c r="F44" s="24" t="s">
        <v>25</v>
      </c>
    </row>
    <row r="45" spans="1:7" ht="16.5" thickTop="1" thickBot="1" x14ac:dyDescent="0.3">
      <c r="A45" s="1">
        <v>1</v>
      </c>
      <c r="B45" s="2" t="s">
        <v>3</v>
      </c>
      <c r="C45" s="3">
        <v>13942</v>
      </c>
      <c r="D45" s="3" t="s">
        <v>15</v>
      </c>
      <c r="E45" s="26">
        <v>299.5</v>
      </c>
      <c r="F45" s="26">
        <v>59.9</v>
      </c>
    </row>
    <row r="46" spans="1:7" ht="16.5" thickTop="1" thickBot="1" x14ac:dyDescent="0.3">
      <c r="A46" s="1">
        <v>2</v>
      </c>
      <c r="B46" s="2" t="s">
        <v>4</v>
      </c>
      <c r="C46" s="3">
        <v>7948</v>
      </c>
      <c r="D46" s="4" t="s">
        <v>16</v>
      </c>
      <c r="E46" s="25">
        <v>472.83</v>
      </c>
      <c r="F46" s="25">
        <v>78.81</v>
      </c>
    </row>
    <row r="47" spans="1:7" ht="16.5" thickTop="1" thickBot="1" x14ac:dyDescent="0.3">
      <c r="A47" s="1">
        <v>3</v>
      </c>
      <c r="B47" s="2" t="s">
        <v>5</v>
      </c>
      <c r="C47" s="3">
        <v>13949</v>
      </c>
      <c r="D47" s="4" t="s">
        <v>15</v>
      </c>
      <c r="E47" s="25">
        <v>782.25</v>
      </c>
      <c r="F47" s="25">
        <v>130.38</v>
      </c>
    </row>
    <row r="48" spans="1:7" ht="16.5" thickTop="1" thickBot="1" x14ac:dyDescent="0.3">
      <c r="A48" s="1">
        <v>4</v>
      </c>
      <c r="B48" s="2" t="s">
        <v>6</v>
      </c>
      <c r="C48" s="3">
        <v>13941</v>
      </c>
      <c r="D48" s="3" t="s">
        <v>15</v>
      </c>
      <c r="E48" s="25">
        <v>726.9</v>
      </c>
      <c r="F48" s="25">
        <v>121.15</v>
      </c>
    </row>
    <row r="49" spans="1:6" ht="16.5" thickTop="1" thickBot="1" x14ac:dyDescent="0.3">
      <c r="A49" s="1">
        <v>5</v>
      </c>
      <c r="B49" s="2" t="s">
        <v>7</v>
      </c>
      <c r="C49" s="3">
        <v>7949</v>
      </c>
      <c r="D49" s="3" t="s">
        <v>16</v>
      </c>
      <c r="E49" s="25">
        <v>631.77</v>
      </c>
      <c r="F49" s="25">
        <v>90.25</v>
      </c>
    </row>
    <row r="50" spans="1:6" ht="16.5" thickTop="1" thickBot="1" x14ac:dyDescent="0.3">
      <c r="A50" s="1">
        <v>6</v>
      </c>
      <c r="B50" s="2" t="s">
        <v>8</v>
      </c>
      <c r="C50" s="3">
        <v>13943</v>
      </c>
      <c r="D50" s="4" t="s">
        <v>16</v>
      </c>
      <c r="E50" s="26">
        <v>1096.7</v>
      </c>
      <c r="F50" s="26">
        <v>156.66999999999999</v>
      </c>
    </row>
    <row r="51" spans="1:6" ht="16.5" thickTop="1" thickBot="1" x14ac:dyDescent="0.3">
      <c r="A51" s="1">
        <v>7</v>
      </c>
      <c r="B51" s="2" t="s">
        <v>9</v>
      </c>
      <c r="C51" s="3">
        <v>72481</v>
      </c>
      <c r="D51" s="3" t="s">
        <v>15</v>
      </c>
      <c r="E51" s="25">
        <v>630</v>
      </c>
      <c r="F51" s="26">
        <v>210</v>
      </c>
    </row>
    <row r="52" spans="1:6" ht="16.5" thickTop="1" thickBot="1" x14ac:dyDescent="0.3">
      <c r="A52" s="1">
        <v>8</v>
      </c>
      <c r="B52" s="2" t="s">
        <v>10</v>
      </c>
      <c r="C52" s="3">
        <v>94068</v>
      </c>
      <c r="D52" s="3" t="s">
        <v>16</v>
      </c>
      <c r="E52" s="26">
        <v>1590</v>
      </c>
      <c r="F52" s="26">
        <v>397.5</v>
      </c>
    </row>
    <row r="53" spans="1:6" ht="16.5" thickTop="1" thickBot="1" x14ac:dyDescent="0.3">
      <c r="A53" s="1">
        <v>9</v>
      </c>
      <c r="B53" s="2" t="s">
        <v>11</v>
      </c>
      <c r="C53" s="3">
        <v>94069</v>
      </c>
      <c r="D53" s="3" t="s">
        <v>16</v>
      </c>
      <c r="E53" s="26">
        <v>1522.5</v>
      </c>
      <c r="F53" s="26">
        <v>507.5</v>
      </c>
    </row>
    <row r="54" spans="1:6" ht="16.5" thickTop="1" thickBot="1" x14ac:dyDescent="0.3">
      <c r="A54" s="1">
        <v>10</v>
      </c>
      <c r="B54" s="2" t="s">
        <v>12</v>
      </c>
      <c r="C54" s="3">
        <v>7946</v>
      </c>
      <c r="D54" s="3" t="s">
        <v>15</v>
      </c>
      <c r="E54" s="26">
        <v>450</v>
      </c>
      <c r="F54" s="26">
        <v>150</v>
      </c>
    </row>
    <row r="55" spans="1:6" ht="15.75" thickTop="1" x14ac:dyDescent="0.25"/>
  </sheetData>
  <pageMargins left="0.511811024" right="0.511811024" top="0.78740157499999996" bottom="0.78740157499999996" header="0.31496062000000002" footer="0.31496062000000002"/>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Quadro resumo</vt:lpstr>
      <vt:lpstr>Responsável técnico</vt:lpstr>
      <vt:lpstr>Profissional</vt:lpstr>
      <vt:lpstr>Meio Oficial</vt:lpstr>
      <vt:lpstr>Servente</vt:lpstr>
      <vt:lpstr>Insumos diversos</vt:lpstr>
      <vt:lpstr>Planilha1</vt:lpstr>
      <vt:lpstr>MÉDIAS</vt:lpstr>
      <vt:lpstr>Plan1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Iranete Fabiane Da Cunha Rosa</dc:creator>
  <cp:lastModifiedBy>Daniel Henrique Cabette da Silva</cp:lastModifiedBy>
  <cp:lastPrinted>2025-08-04T14:00:02Z</cp:lastPrinted>
  <dcterms:created xsi:type="dcterms:W3CDTF">2015-06-22T18:58:17Z</dcterms:created>
  <dcterms:modified xsi:type="dcterms:W3CDTF">2026-04-20T20:30:44Z</dcterms:modified>
</cp:coreProperties>
</file>