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 defaultThemeVersion="124226"/>
  <bookViews>
    <workbookView xWindow="-120" yWindow="-120" windowWidth="24240" windowHeight="13140" tabRatio="940"/>
  </bookViews>
  <sheets>
    <sheet name="Anexo Riscos Fiscais - ARF" sheetId="36" r:id="rId1"/>
    <sheet name="ARF - União" sheetId="48" state="hidden" r:id="rId2"/>
    <sheet name="AMF - Dem 1" sheetId="35" r:id="rId3"/>
    <sheet name="AMF - Dem 1 - União" sheetId="41" state="hidden" r:id="rId4"/>
    <sheet name="AMF - grade par" sheetId="42" state="hidden" r:id="rId5"/>
    <sheet name="AMF - persp. fiscais 1" sheetId="44" state="hidden" r:id="rId6"/>
    <sheet name="AMF - persp. fiscais 2" sheetId="43" state="hidden" r:id="rId7"/>
    <sheet name="AMF - Dem 2" sheetId="34" r:id="rId8"/>
    <sheet name="AMF - Dem 2 - União" sheetId="40" state="hidden" r:id="rId9"/>
    <sheet name="AMF - Dem 3" sheetId="33" r:id="rId10"/>
    <sheet name="AMF - Dem 3 - União" sheetId="46" state="hidden" r:id="rId11"/>
    <sheet name="AMF - Dem 4" sheetId="32" r:id="rId12"/>
    <sheet name="AMF - Dem 4 - União" sheetId="45" state="hidden" r:id="rId13"/>
    <sheet name="AMF - Dem 5" sheetId="49" r:id="rId14"/>
    <sheet name="AMF - Dem 5 - União" sheetId="31" state="hidden" r:id="rId15"/>
    <sheet name="AMF - Dem 6" sheetId="37" r:id="rId16"/>
    <sheet name="AMF - Dem 7" sheetId="29" r:id="rId17"/>
    <sheet name="AMF - Dem 7 - União" sheetId="39" state="hidden" r:id="rId18"/>
    <sheet name="AMF - Dem 8" sheetId="28" r:id="rId19"/>
    <sheet name="AMF - Dem 8 União" sheetId="47" state="hidden" r:id="rId20"/>
    <sheet name="AMF - Dem 8.1" sheetId="50" r:id="rId21"/>
  </sheets>
  <externalReferences>
    <externalReference r:id="rId22"/>
  </externalReferences>
  <definedNames>
    <definedName name="_Toc81141672" localSheetId="2">'AMF - Dem 1'!#REF!</definedName>
    <definedName name="_Toc81141672" localSheetId="3">'AMF - Dem 1 - União'!#REF!</definedName>
    <definedName name="_Toc81141672" localSheetId="10">'AMF - Dem 3 - União'!#REF!</definedName>
    <definedName name="_Toc81141690" localSheetId="8">'AMF - Dem 2 - União'!#REF!</definedName>
    <definedName name="_Toc81141690" localSheetId="9">'AMF - Dem 3'!#REF!</definedName>
    <definedName name="_Toc81141697" localSheetId="8">'AMF - Dem 2 - União'!#REF!</definedName>
    <definedName name="_Toc81141697" localSheetId="9">'AMF - Dem 3'!#REF!</definedName>
    <definedName name="_Toc81141725" localSheetId="18">'AMF - Dem 8'!#REF!</definedName>
    <definedName name="_Toc81141725" localSheetId="19">'AMF - Dem 8 União'!#REF!</definedName>
    <definedName name="_xlnm.Print_Area" localSheetId="7">'AMF - Dem 2'!$A$1:$I$24</definedName>
    <definedName name="_xlnm.Print_Area" localSheetId="9">'AMF - Dem 3'!$A$1:$L$39</definedName>
    <definedName name="_xlnm.Print_Area" localSheetId="13">'AMF - Dem 5'!$A$1:$F$33</definedName>
    <definedName name="_xlnm.Print_Area" localSheetId="15">'AMF - Dem 6'!$A$1:$G$234</definedName>
    <definedName name="Cancela" localSheetId="3">#REF!,#REF!</definedName>
    <definedName name="Cancela" localSheetId="8">#REF!,#REF!</definedName>
    <definedName name="Cancela" localSheetId="10">#REF!,#REF!</definedName>
    <definedName name="Cancela" localSheetId="12">#REF!,#REF!</definedName>
    <definedName name="Cancela" localSheetId="13">#REF!,#REF!</definedName>
    <definedName name="Cancela" localSheetId="15">#REF!,#REF!</definedName>
    <definedName name="Cancela" localSheetId="17">#REF!,#REF!</definedName>
    <definedName name="Cancela" localSheetId="19">#REF!,#REF!</definedName>
    <definedName name="Cancela" localSheetId="4">#REF!,#REF!</definedName>
    <definedName name="Cancela" localSheetId="5">#REF!,#REF!</definedName>
    <definedName name="Cancela" localSheetId="6">#REF!,#REF!</definedName>
    <definedName name="Cancela" localSheetId="1">#REF!,#REF!</definedName>
    <definedName name="Cancela">#REF!,#REF!</definedName>
    <definedName name="fdsafs" localSheetId="3">#REF!,#REF!</definedName>
    <definedName name="fdsafs" localSheetId="8">#REF!,#REF!</definedName>
    <definedName name="fdsafs" localSheetId="10">#REF!,#REF!</definedName>
    <definedName name="fdsafs" localSheetId="12">#REF!,#REF!</definedName>
    <definedName name="fdsafs" localSheetId="13">#REF!,#REF!</definedName>
    <definedName name="fdsafs" localSheetId="15">#REF!,#REF!</definedName>
    <definedName name="fdsafs" localSheetId="17">#REF!,#REF!</definedName>
    <definedName name="fdsafs" localSheetId="19">#REF!,#REF!</definedName>
    <definedName name="fdsafs" localSheetId="4">#REF!,#REF!</definedName>
    <definedName name="fdsafs" localSheetId="5">#REF!,#REF!</definedName>
    <definedName name="fdsafs" localSheetId="6">#REF!,#REF!</definedName>
    <definedName name="fdsafs" localSheetId="1">#REF!,#REF!</definedName>
    <definedName name="fdsafs">#REF!,#REF!</definedName>
    <definedName name="fdsf" localSheetId="3">#REF!</definedName>
    <definedName name="fdsf" localSheetId="8">#REF!</definedName>
    <definedName name="fdsf" localSheetId="10">#REF!</definedName>
    <definedName name="fdsf" localSheetId="12">#REF!</definedName>
    <definedName name="fdsf" localSheetId="13">#REF!</definedName>
    <definedName name="fdsf" localSheetId="15">#REF!</definedName>
    <definedName name="fdsf" localSheetId="17">#REF!</definedName>
    <definedName name="fdsf" localSheetId="19">#REF!</definedName>
    <definedName name="fdsf" localSheetId="4">#REF!</definedName>
    <definedName name="fdsf" localSheetId="5">#REF!</definedName>
    <definedName name="fdsf" localSheetId="6">#REF!</definedName>
    <definedName name="fdsf" localSheetId="1">#REF!</definedName>
    <definedName name="fdsf">#REF!</definedName>
    <definedName name="fsdfs" localSheetId="3">#REF!</definedName>
    <definedName name="fsdfs" localSheetId="8">#REF!</definedName>
    <definedName name="fsdfs" localSheetId="10">#REF!</definedName>
    <definedName name="fsdfs" localSheetId="12">#REF!</definedName>
    <definedName name="fsdfs" localSheetId="13">#REF!</definedName>
    <definedName name="fsdfs" localSheetId="17">#REF!</definedName>
    <definedName name="fsdfs" localSheetId="19">#REF!</definedName>
    <definedName name="fsdfs" localSheetId="4">#REF!</definedName>
    <definedName name="fsdfs" localSheetId="5">#REF!</definedName>
    <definedName name="fsdfs" localSheetId="6">#REF!</definedName>
    <definedName name="fsdfs" localSheetId="1">#REF!</definedName>
    <definedName name="fsdfs">#REF!</definedName>
    <definedName name="HTML_CodePage" hidden="1">1252</definedName>
    <definedName name="HTML_Description" hidden="1">""</definedName>
    <definedName name="HTML_Email" hidden="1">""</definedName>
    <definedName name="HTML_Header" hidden="1">"Tabela"</definedName>
    <definedName name="HTML_LastUpdate" hidden="1">"16/03/98"</definedName>
    <definedName name="HTML_LineAfter" hidden="1">FALSE</definedName>
    <definedName name="HTML_LineBefore" hidden="1">FALSE</definedName>
    <definedName name="HTML_Name" hidden="1">"Rede Integrada"</definedName>
    <definedName name="HTML_OBDlg2" hidden="1">TRUE</definedName>
    <definedName name="HTML_OBDlg4" hidden="1">TRUE</definedName>
    <definedName name="HTML_OS" hidden="1">0</definedName>
    <definedName name="HTML_PathFile" hidden="1">"C:\internetemp\balpep1.htm"</definedName>
    <definedName name="HTML_Title" hidden="1">"Balpep11"</definedName>
    <definedName name="Plan" localSheetId="3">#REF!</definedName>
    <definedName name="Plan" localSheetId="8">#REF!</definedName>
    <definedName name="Plan" localSheetId="10">#REF!</definedName>
    <definedName name="Plan" localSheetId="12">#REF!</definedName>
    <definedName name="Plan" localSheetId="13">#REF!</definedName>
    <definedName name="Plan" localSheetId="15">#REF!</definedName>
    <definedName name="Plan" localSheetId="17">#REF!</definedName>
    <definedName name="Plan" localSheetId="19">#REF!</definedName>
    <definedName name="Plan" localSheetId="4">#REF!</definedName>
    <definedName name="Plan" localSheetId="5">#REF!</definedName>
    <definedName name="Plan" localSheetId="6">#REF!</definedName>
    <definedName name="Plan" localSheetId="1">#REF!</definedName>
    <definedName name="Plan">#REF!</definedName>
    <definedName name="Planilha" localSheetId="3">#REF!</definedName>
    <definedName name="Planilha" localSheetId="8">#REF!</definedName>
    <definedName name="Planilha" localSheetId="10">#REF!</definedName>
    <definedName name="Planilha" localSheetId="12">#REF!</definedName>
    <definedName name="Planilha" localSheetId="13">#REF!</definedName>
    <definedName name="Planilha" localSheetId="15">#REF!</definedName>
    <definedName name="Planilha" localSheetId="17">#REF!</definedName>
    <definedName name="Planilha" localSheetId="19">#REF!</definedName>
    <definedName name="Planilha" localSheetId="4">#REF!</definedName>
    <definedName name="Planilha" localSheetId="5">#REF!</definedName>
    <definedName name="Planilha" localSheetId="6">#REF!</definedName>
    <definedName name="Planilha" localSheetId="1">#REF!</definedName>
    <definedName name="Planilha">#REF!</definedName>
    <definedName name="Planilha_1" localSheetId="3">#REF!,#REF!</definedName>
    <definedName name="Planilha_1" localSheetId="8">#REF!,#REF!</definedName>
    <definedName name="Planilha_1" localSheetId="10">#REF!,#REF!</definedName>
    <definedName name="Planilha_1" localSheetId="12">#REF!,#REF!</definedName>
    <definedName name="Planilha_1" localSheetId="13">#REF!,#REF!</definedName>
    <definedName name="Planilha_1" localSheetId="15">#REF!,#REF!</definedName>
    <definedName name="Planilha_1" localSheetId="17">#REF!,#REF!</definedName>
    <definedName name="Planilha_1" localSheetId="19">#REF!,#REF!</definedName>
    <definedName name="Planilha_1" localSheetId="4">#REF!,#REF!</definedName>
    <definedName name="Planilha_1" localSheetId="5">#REF!,#REF!</definedName>
    <definedName name="Planilha_1" localSheetId="6">#REF!,#REF!</definedName>
    <definedName name="Planilha_1" localSheetId="1">#REF!,#REF!</definedName>
    <definedName name="Planilha_1">#REF!,#REF!</definedName>
    <definedName name="Planilha_1ÁreaTotal" localSheetId="3">#REF!,#REF!</definedName>
    <definedName name="Planilha_1ÁreaTotal" localSheetId="8">#REF!,#REF!</definedName>
    <definedName name="Planilha_1ÁreaTotal" localSheetId="10">#REF!,#REF!</definedName>
    <definedName name="Planilha_1ÁreaTotal" localSheetId="12">#REF!,#REF!</definedName>
    <definedName name="Planilha_1ÁreaTotal" localSheetId="13">#REF!,#REF!</definedName>
    <definedName name="Planilha_1ÁreaTotal" localSheetId="15">#REF!,#REF!</definedName>
    <definedName name="Planilha_1ÁreaTotal" localSheetId="17">#REF!,#REF!</definedName>
    <definedName name="Planilha_1ÁreaTotal" localSheetId="19">#REF!,#REF!</definedName>
    <definedName name="Planilha_1ÁreaTotal" localSheetId="4">#REF!,#REF!</definedName>
    <definedName name="Planilha_1ÁreaTotal" localSheetId="5">#REF!,#REF!</definedName>
    <definedName name="Planilha_1ÁreaTotal" localSheetId="6">#REF!,#REF!</definedName>
    <definedName name="Planilha_1ÁreaTotal" localSheetId="1">#REF!,#REF!</definedName>
    <definedName name="Planilha_1ÁreaTotal">#REF!,#REF!</definedName>
    <definedName name="Planilha_1CabGráfico" localSheetId="3">#REF!</definedName>
    <definedName name="Planilha_1CabGráfico" localSheetId="8">#REF!</definedName>
    <definedName name="Planilha_1CabGráfico" localSheetId="10">#REF!</definedName>
    <definedName name="Planilha_1CabGráfico" localSheetId="12">#REF!</definedName>
    <definedName name="Planilha_1CabGráfico" localSheetId="13">#REF!</definedName>
    <definedName name="Planilha_1CabGráfico" localSheetId="15">#REF!</definedName>
    <definedName name="Planilha_1CabGráfico" localSheetId="17">#REF!</definedName>
    <definedName name="Planilha_1CabGráfico" localSheetId="19">#REF!</definedName>
    <definedName name="Planilha_1CabGráfico" localSheetId="4">#REF!</definedName>
    <definedName name="Planilha_1CabGráfico" localSheetId="5">#REF!</definedName>
    <definedName name="Planilha_1CabGráfico" localSheetId="6">#REF!</definedName>
    <definedName name="Planilha_1CabGráfico" localSheetId="1">#REF!</definedName>
    <definedName name="Planilha_1CabGráfico">#REF!</definedName>
    <definedName name="Planilha_1TítCols" localSheetId="3">#REF!,#REF!</definedName>
    <definedName name="Planilha_1TítCols" localSheetId="8">#REF!,#REF!</definedName>
    <definedName name="Planilha_1TítCols" localSheetId="10">#REF!,#REF!</definedName>
    <definedName name="Planilha_1TítCols" localSheetId="12">#REF!,#REF!</definedName>
    <definedName name="Planilha_1TítCols" localSheetId="13">#REF!,#REF!</definedName>
    <definedName name="Planilha_1TítCols" localSheetId="15">#REF!,#REF!</definedName>
    <definedName name="Planilha_1TítCols" localSheetId="17">#REF!,#REF!</definedName>
    <definedName name="Planilha_1TítCols" localSheetId="19">#REF!,#REF!</definedName>
    <definedName name="Planilha_1TítCols" localSheetId="4">#REF!,#REF!</definedName>
    <definedName name="Planilha_1TítCols" localSheetId="5">#REF!,#REF!</definedName>
    <definedName name="Planilha_1TítCols" localSheetId="6">#REF!,#REF!</definedName>
    <definedName name="Planilha_1TítCols" localSheetId="1">#REF!,#REF!</definedName>
    <definedName name="Planilha_1TítCols">#REF!,#REF!</definedName>
    <definedName name="Planilha_1TítLins" localSheetId="3">#REF!</definedName>
    <definedName name="Planilha_1TítLins" localSheetId="8">#REF!</definedName>
    <definedName name="Planilha_1TítLins" localSheetId="10">#REF!</definedName>
    <definedName name="Planilha_1TítLins" localSheetId="12">#REF!</definedName>
    <definedName name="Planilha_1TítLins" localSheetId="13">#REF!</definedName>
    <definedName name="Planilha_1TítLins" localSheetId="15">#REF!</definedName>
    <definedName name="Planilha_1TítLins" localSheetId="17">#REF!</definedName>
    <definedName name="Planilha_1TítLins" localSheetId="19">#REF!</definedName>
    <definedName name="Planilha_1TítLins" localSheetId="4">#REF!</definedName>
    <definedName name="Planilha_1TítLins" localSheetId="5">#REF!</definedName>
    <definedName name="Planilha_1TítLins" localSheetId="6">#REF!</definedName>
    <definedName name="Planilha_1TítLins" localSheetId="1">#REF!</definedName>
    <definedName name="Planilha_1TítLins">#REF!</definedName>
    <definedName name="Planilha_2ÁreaTotal" localSheetId="3">#REF!,#REF!</definedName>
    <definedName name="Planilha_2ÁreaTotal" localSheetId="8">#REF!,#REF!</definedName>
    <definedName name="Planilha_2ÁreaTotal" localSheetId="10">#REF!,#REF!</definedName>
    <definedName name="Planilha_2ÁreaTotal" localSheetId="12">#REF!,#REF!</definedName>
    <definedName name="Planilha_2ÁreaTotal" localSheetId="13">#REF!,#REF!</definedName>
    <definedName name="Planilha_2ÁreaTotal" localSheetId="15">#REF!,#REF!</definedName>
    <definedName name="Planilha_2ÁreaTotal" localSheetId="17">#REF!,#REF!</definedName>
    <definedName name="Planilha_2ÁreaTotal" localSheetId="19">#REF!,#REF!</definedName>
    <definedName name="Planilha_2ÁreaTotal" localSheetId="4">#REF!,#REF!</definedName>
    <definedName name="Planilha_2ÁreaTotal" localSheetId="5">#REF!,#REF!</definedName>
    <definedName name="Planilha_2ÁreaTotal" localSheetId="6">#REF!,#REF!</definedName>
    <definedName name="Planilha_2ÁreaTotal" localSheetId="1">#REF!,#REF!</definedName>
    <definedName name="Planilha_2ÁreaTotal">#REF!,#REF!</definedName>
    <definedName name="Planilha_2CabGráfico" localSheetId="3">#REF!</definedName>
    <definedName name="Planilha_2CabGráfico" localSheetId="8">#REF!</definedName>
    <definedName name="Planilha_2CabGráfico" localSheetId="10">#REF!</definedName>
    <definedName name="Planilha_2CabGráfico" localSheetId="12">#REF!</definedName>
    <definedName name="Planilha_2CabGráfico" localSheetId="13">#REF!</definedName>
    <definedName name="Planilha_2CabGráfico" localSheetId="15">#REF!</definedName>
    <definedName name="Planilha_2CabGráfico" localSheetId="17">#REF!</definedName>
    <definedName name="Planilha_2CabGráfico" localSheetId="19">#REF!</definedName>
    <definedName name="Planilha_2CabGráfico" localSheetId="4">#REF!</definedName>
    <definedName name="Planilha_2CabGráfico" localSheetId="5">#REF!</definedName>
    <definedName name="Planilha_2CabGráfico" localSheetId="6">#REF!</definedName>
    <definedName name="Planilha_2CabGráfico" localSheetId="1">#REF!</definedName>
    <definedName name="Planilha_2CabGráfico">#REF!</definedName>
    <definedName name="Planilha_2TítCols" localSheetId="3">#REF!,#REF!</definedName>
    <definedName name="Planilha_2TítCols" localSheetId="8">#REF!,#REF!</definedName>
    <definedName name="Planilha_2TítCols" localSheetId="10">#REF!,#REF!</definedName>
    <definedName name="Planilha_2TítCols" localSheetId="12">#REF!,#REF!</definedName>
    <definedName name="Planilha_2TítCols" localSheetId="13">#REF!,#REF!</definedName>
    <definedName name="Planilha_2TítCols" localSheetId="15">#REF!,#REF!</definedName>
    <definedName name="Planilha_2TítCols" localSheetId="17">#REF!,#REF!</definedName>
    <definedName name="Planilha_2TítCols" localSheetId="19">#REF!,#REF!</definedName>
    <definedName name="Planilha_2TítCols" localSheetId="4">#REF!,#REF!</definedName>
    <definedName name="Planilha_2TítCols" localSheetId="5">#REF!,#REF!</definedName>
    <definedName name="Planilha_2TítCols" localSheetId="6">#REF!,#REF!</definedName>
    <definedName name="Planilha_2TítCols" localSheetId="1">#REF!,#REF!</definedName>
    <definedName name="Planilha_2TítCols">#REF!,#REF!</definedName>
    <definedName name="Planilha_2TítLins" localSheetId="3">#REF!</definedName>
    <definedName name="Planilha_2TítLins" localSheetId="8">#REF!</definedName>
    <definedName name="Planilha_2TítLins" localSheetId="10">#REF!</definedName>
    <definedName name="Planilha_2TítLins" localSheetId="12">#REF!</definedName>
    <definedName name="Planilha_2TítLins" localSheetId="13">#REF!</definedName>
    <definedName name="Planilha_2TítLins" localSheetId="15">#REF!</definedName>
    <definedName name="Planilha_2TítLins" localSheetId="17">#REF!</definedName>
    <definedName name="Planilha_2TítLins" localSheetId="19">#REF!</definedName>
    <definedName name="Planilha_2TítLins" localSheetId="4">#REF!</definedName>
    <definedName name="Planilha_2TítLins" localSheetId="5">#REF!</definedName>
    <definedName name="Planilha_2TítLins" localSheetId="6">#REF!</definedName>
    <definedName name="Planilha_2TítLins" localSheetId="1">#REF!</definedName>
    <definedName name="Planilha_2TítLins">#REF!</definedName>
    <definedName name="Planilha_3ÁreaTotal" localSheetId="3">#REF!,#REF!</definedName>
    <definedName name="Planilha_3ÁreaTotal" localSheetId="8">#REF!,#REF!</definedName>
    <definedName name="Planilha_3ÁreaTotal" localSheetId="10">#REF!,#REF!</definedName>
    <definedName name="Planilha_3ÁreaTotal" localSheetId="12">#REF!,#REF!</definedName>
    <definedName name="Planilha_3ÁreaTotal" localSheetId="13">#REF!,#REF!</definedName>
    <definedName name="Planilha_3ÁreaTotal" localSheetId="15">#REF!,#REF!</definedName>
    <definedName name="Planilha_3ÁreaTotal" localSheetId="17">#REF!,#REF!</definedName>
    <definedName name="Planilha_3ÁreaTotal" localSheetId="19">#REF!,#REF!</definedName>
    <definedName name="Planilha_3ÁreaTotal" localSheetId="4">#REF!,#REF!</definedName>
    <definedName name="Planilha_3ÁreaTotal" localSheetId="5">#REF!,#REF!</definedName>
    <definedName name="Planilha_3ÁreaTotal" localSheetId="6">#REF!,#REF!</definedName>
    <definedName name="Planilha_3ÁreaTotal" localSheetId="1">#REF!,#REF!</definedName>
    <definedName name="Planilha_3ÁreaTotal">#REF!,#REF!</definedName>
    <definedName name="Planilha_3CabGráfico" localSheetId="3">#REF!</definedName>
    <definedName name="Planilha_3CabGráfico" localSheetId="8">#REF!</definedName>
    <definedName name="Planilha_3CabGráfico" localSheetId="10">#REF!</definedName>
    <definedName name="Planilha_3CabGráfico" localSheetId="12">#REF!</definedName>
    <definedName name="Planilha_3CabGráfico" localSheetId="13">#REF!</definedName>
    <definedName name="Planilha_3CabGráfico" localSheetId="15">#REF!</definedName>
    <definedName name="Planilha_3CabGráfico" localSheetId="17">#REF!</definedName>
    <definedName name="Planilha_3CabGráfico" localSheetId="19">#REF!</definedName>
    <definedName name="Planilha_3CabGráfico" localSheetId="4">#REF!</definedName>
    <definedName name="Planilha_3CabGráfico" localSheetId="5">#REF!</definedName>
    <definedName name="Planilha_3CabGráfico" localSheetId="6">#REF!</definedName>
    <definedName name="Planilha_3CabGráfico" localSheetId="1">#REF!</definedName>
    <definedName name="Planilha_3CabGráfico">#REF!</definedName>
    <definedName name="Planilha_3TítCols" localSheetId="3">#REF!,#REF!</definedName>
    <definedName name="Planilha_3TítCols" localSheetId="8">#REF!,#REF!</definedName>
    <definedName name="Planilha_3TítCols" localSheetId="10">#REF!,#REF!</definedName>
    <definedName name="Planilha_3TítCols" localSheetId="12">#REF!,#REF!</definedName>
    <definedName name="Planilha_3TítCols" localSheetId="13">#REF!,#REF!</definedName>
    <definedName name="Planilha_3TítCols" localSheetId="15">#REF!,#REF!</definedName>
    <definedName name="Planilha_3TítCols" localSheetId="17">#REF!,#REF!</definedName>
    <definedName name="Planilha_3TítCols" localSheetId="19">#REF!,#REF!</definedName>
    <definedName name="Planilha_3TítCols" localSheetId="4">#REF!,#REF!</definedName>
    <definedName name="Planilha_3TítCols" localSheetId="5">#REF!,#REF!</definedName>
    <definedName name="Planilha_3TítCols" localSheetId="6">#REF!,#REF!</definedName>
    <definedName name="Planilha_3TítCols" localSheetId="1">#REF!,#REF!</definedName>
    <definedName name="Planilha_3TítCols">#REF!,#REF!</definedName>
    <definedName name="Planilha_3TítLins" localSheetId="3">#REF!</definedName>
    <definedName name="Planilha_3TítLins" localSheetId="8">#REF!</definedName>
    <definedName name="Planilha_3TítLins" localSheetId="10">#REF!</definedName>
    <definedName name="Planilha_3TítLins" localSheetId="12">#REF!</definedName>
    <definedName name="Planilha_3TítLins" localSheetId="13">#REF!</definedName>
    <definedName name="Planilha_3TítLins" localSheetId="15">#REF!</definedName>
    <definedName name="Planilha_3TítLins" localSheetId="17">#REF!</definedName>
    <definedName name="Planilha_3TítLins" localSheetId="19">#REF!</definedName>
    <definedName name="Planilha_3TítLins" localSheetId="4">#REF!</definedName>
    <definedName name="Planilha_3TítLins" localSheetId="5">#REF!</definedName>
    <definedName name="Planilha_3TítLins" localSheetId="6">#REF!</definedName>
    <definedName name="Planilha_3TítLins" localSheetId="1">#REF!</definedName>
    <definedName name="Planilha_3TítLins">#REF!</definedName>
    <definedName name="Planilha_4ÁreaTotal" localSheetId="3">#REF!,#REF!</definedName>
    <definedName name="Planilha_4ÁreaTotal" localSheetId="8">#REF!,#REF!</definedName>
    <definedName name="Planilha_4ÁreaTotal" localSheetId="10">#REF!,#REF!</definedName>
    <definedName name="Planilha_4ÁreaTotal" localSheetId="12">#REF!,#REF!</definedName>
    <definedName name="Planilha_4ÁreaTotal" localSheetId="13">#REF!,#REF!</definedName>
    <definedName name="Planilha_4ÁreaTotal" localSheetId="15">#REF!,#REF!</definedName>
    <definedName name="Planilha_4ÁreaTotal" localSheetId="17">#REF!,#REF!</definedName>
    <definedName name="Planilha_4ÁreaTotal" localSheetId="19">#REF!,#REF!</definedName>
    <definedName name="Planilha_4ÁreaTotal" localSheetId="4">#REF!,#REF!</definedName>
    <definedName name="Planilha_4ÁreaTotal" localSheetId="5">#REF!,#REF!</definedName>
    <definedName name="Planilha_4ÁreaTotal" localSheetId="6">#REF!,#REF!</definedName>
    <definedName name="Planilha_4ÁreaTotal" localSheetId="1">#REF!,#REF!</definedName>
    <definedName name="Planilha_4ÁreaTotal">#REF!,#REF!</definedName>
    <definedName name="Planilha_4TítCols" localSheetId="3">#REF!,#REF!</definedName>
    <definedName name="Planilha_4TítCols" localSheetId="8">#REF!,#REF!</definedName>
    <definedName name="Planilha_4TítCols" localSheetId="10">#REF!,#REF!</definedName>
    <definedName name="Planilha_4TítCols" localSheetId="12">#REF!,#REF!</definedName>
    <definedName name="Planilha_4TítCols" localSheetId="13">#REF!,#REF!</definedName>
    <definedName name="Planilha_4TítCols" localSheetId="15">#REF!,#REF!</definedName>
    <definedName name="Planilha_4TítCols" localSheetId="17">#REF!,#REF!</definedName>
    <definedName name="Planilha_4TítCols" localSheetId="19">#REF!,#REF!</definedName>
    <definedName name="Planilha_4TítCols" localSheetId="4">#REF!,#REF!</definedName>
    <definedName name="Planilha_4TítCols" localSheetId="5">#REF!,#REF!</definedName>
    <definedName name="Planilha_4TítCols" localSheetId="6">#REF!,#REF!</definedName>
    <definedName name="Planilha_4TítCols" localSheetId="1">#REF!,#REF!</definedName>
    <definedName name="Planilha_4TítCols">#REF!,#REF!</definedName>
    <definedName name="Planilha_Educação" localSheetId="3">#REF!,#REF!</definedName>
    <definedName name="Planilha_Educação" localSheetId="8">#REF!,#REF!</definedName>
    <definedName name="Planilha_Educação" localSheetId="10">#REF!,#REF!</definedName>
    <definedName name="Planilha_Educação" localSheetId="12">#REF!,#REF!</definedName>
    <definedName name="Planilha_Educação" localSheetId="13">#REF!,#REF!</definedName>
    <definedName name="Planilha_Educação" localSheetId="15">#REF!,#REF!</definedName>
    <definedName name="Planilha_Educação" localSheetId="17">#REF!,#REF!</definedName>
    <definedName name="Planilha_Educação" localSheetId="19">#REF!,#REF!</definedName>
    <definedName name="Planilha_Educação" localSheetId="4">#REF!,#REF!</definedName>
    <definedName name="Planilha_Educação" localSheetId="5">#REF!,#REF!</definedName>
    <definedName name="Planilha_Educação" localSheetId="6">#REF!,#REF!</definedName>
    <definedName name="Planilha_Educação" localSheetId="1">#REF!,#REF!</definedName>
    <definedName name="Planilha_Educação">#REF!,#REF!</definedName>
    <definedName name="Planilha1" localSheetId="3">#REF!,#REF!</definedName>
    <definedName name="Planilha1" localSheetId="8">#REF!,#REF!</definedName>
    <definedName name="Planilha1" localSheetId="10">#REF!,#REF!</definedName>
    <definedName name="Planilha1" localSheetId="12">#REF!,#REF!</definedName>
    <definedName name="Planilha1" localSheetId="13">#REF!,#REF!</definedName>
    <definedName name="Planilha1" localSheetId="15">#REF!,#REF!</definedName>
    <definedName name="Planilha1" localSheetId="17">#REF!,#REF!</definedName>
    <definedName name="Planilha1" localSheetId="19">#REF!,#REF!</definedName>
    <definedName name="Planilha1" localSheetId="4">#REF!,#REF!</definedName>
    <definedName name="Planilha1" localSheetId="5">#REF!,#REF!</definedName>
    <definedName name="Planilha1" localSheetId="6">#REF!,#REF!</definedName>
    <definedName name="Planilha1" localSheetId="1">#REF!,#REF!</definedName>
    <definedName name="Planilha1">#REF!,#REF!</definedName>
    <definedName name="Planilhas" localSheetId="3">#REF!</definedName>
    <definedName name="Planilhas" localSheetId="8">#REF!</definedName>
    <definedName name="Planilhas" localSheetId="10">#REF!</definedName>
    <definedName name="Planilhas" localSheetId="12">#REF!</definedName>
    <definedName name="Planilhas" localSheetId="13">#REF!</definedName>
    <definedName name="Planilhas" localSheetId="15">#REF!</definedName>
    <definedName name="Planilhas" localSheetId="17">#REF!</definedName>
    <definedName name="Planilhas" localSheetId="19">#REF!</definedName>
    <definedName name="Planilhas" localSheetId="4">#REF!</definedName>
    <definedName name="Planilhas" localSheetId="5">#REF!</definedName>
    <definedName name="Planilhas" localSheetId="6">#REF!</definedName>
    <definedName name="Planilhas" localSheetId="1">#REF!</definedName>
    <definedName name="Planilhas">#REF!</definedName>
    <definedName name="rgps" localSheetId="3">#REF!</definedName>
    <definedName name="rgps" localSheetId="8">#REF!</definedName>
    <definedName name="rgps" localSheetId="10">#REF!</definedName>
    <definedName name="rgps" localSheetId="12">#REF!</definedName>
    <definedName name="rgps" localSheetId="13">#REF!</definedName>
    <definedName name="rgps" localSheetId="15">#REF!</definedName>
    <definedName name="rgps" localSheetId="17">#REF!</definedName>
    <definedName name="rgps" localSheetId="19">#REF!</definedName>
    <definedName name="rgps" localSheetId="4">#REF!</definedName>
    <definedName name="rgps" localSheetId="5">#REF!</definedName>
    <definedName name="rgps" localSheetId="6">#REF!</definedName>
    <definedName name="rgps" localSheetId="1">#REF!</definedName>
    <definedName name="rgps">#REF!</definedName>
    <definedName name="RGPS1" localSheetId="3">#REF!</definedName>
    <definedName name="RGPS1" localSheetId="8">#REF!</definedName>
    <definedName name="RGPS1" localSheetId="10">#REF!</definedName>
    <definedName name="RGPS1" localSheetId="12">#REF!</definedName>
    <definedName name="RGPS1" localSheetId="13">#REF!</definedName>
    <definedName name="RGPS1" localSheetId="15">#REF!</definedName>
    <definedName name="RGPS1" localSheetId="17">#REF!</definedName>
    <definedName name="RGPS1" localSheetId="19">#REF!</definedName>
    <definedName name="RGPS1" localSheetId="4">#REF!</definedName>
    <definedName name="RGPS1" localSheetId="5">#REF!</definedName>
    <definedName name="RGPS1" localSheetId="6">#REF!</definedName>
    <definedName name="RGPS1" localSheetId="1">#REF!</definedName>
    <definedName name="RGPS1">#REF!</definedName>
    <definedName name="RGPS2" localSheetId="3">#REF!,#REF!</definedName>
    <definedName name="RGPS2" localSheetId="8">#REF!,#REF!</definedName>
    <definedName name="RGPS2" localSheetId="10">#REF!,#REF!</definedName>
    <definedName name="RGPS2" localSheetId="12">#REF!,#REF!</definedName>
    <definedName name="RGPS2" localSheetId="13">#REF!,#REF!</definedName>
    <definedName name="RGPS2" localSheetId="15">#REF!,#REF!</definedName>
    <definedName name="RGPS2" localSheetId="17">#REF!,#REF!</definedName>
    <definedName name="RGPS2" localSheetId="19">#REF!,#REF!</definedName>
    <definedName name="RGPS2" localSheetId="4">#REF!,#REF!</definedName>
    <definedName name="RGPS2" localSheetId="5">#REF!,#REF!</definedName>
    <definedName name="RGPS2" localSheetId="6">#REF!,#REF!</definedName>
    <definedName name="RGPS2" localSheetId="1">#REF!,#REF!</definedName>
    <definedName name="RGPS2">#REF!,#REF!</definedName>
    <definedName name="_xlnm.Print_Titles" localSheetId="15">'AMF - Dem 6'!$1:$10</definedName>
    <definedName name="xxx" localSheetId="3">#REF!,#REF!</definedName>
    <definedName name="xxx" localSheetId="8">#REF!,#REF!</definedName>
    <definedName name="xxx" localSheetId="10">#REF!,#REF!</definedName>
    <definedName name="xxx" localSheetId="12">#REF!,#REF!</definedName>
    <definedName name="xxx" localSheetId="13">#REF!,#REF!</definedName>
    <definedName name="xxx" localSheetId="15">#REF!,#REF!</definedName>
    <definedName name="xxx" localSheetId="17">#REF!,#REF!</definedName>
    <definedName name="xxx" localSheetId="19">#REF!,#REF!</definedName>
    <definedName name="xxx" localSheetId="4">#REF!,#REF!</definedName>
    <definedName name="xxx" localSheetId="5">#REF!,#REF!</definedName>
    <definedName name="xxx" localSheetId="6">#REF!,#REF!</definedName>
    <definedName name="xxx" localSheetId="1">#REF!,#REF!</definedName>
    <definedName name="xxx">#REF!,#REF!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4" i="35" l="1"/>
  <c r="J33" i="35"/>
  <c r="J31" i="35"/>
  <c r="J30" i="35"/>
  <c r="J29" i="35"/>
  <c r="J32" i="35" s="1"/>
  <c r="J27" i="35"/>
  <c r="J26" i="35"/>
  <c r="J25" i="35"/>
  <c r="J24" i="35"/>
  <c r="J23" i="35"/>
  <c r="J22" i="35"/>
  <c r="J21" i="35"/>
  <c r="J20" i="35"/>
  <c r="J19" i="35"/>
  <c r="J18" i="35"/>
  <c r="J17" i="35"/>
  <c r="J16" i="35"/>
  <c r="J15" i="35"/>
  <c r="J14" i="35"/>
  <c r="F34" i="35"/>
  <c r="F33" i="35"/>
  <c r="F31" i="35"/>
  <c r="F30" i="35"/>
  <c r="F29" i="35"/>
  <c r="F32" i="35" s="1"/>
  <c r="F27" i="35"/>
  <c r="F26" i="35"/>
  <c r="F25" i="35"/>
  <c r="F24" i="35"/>
  <c r="F23" i="35"/>
  <c r="F22" i="35"/>
  <c r="F21" i="35"/>
  <c r="F20" i="35"/>
  <c r="F19" i="35"/>
  <c r="F18" i="35"/>
  <c r="F17" i="35"/>
  <c r="F16" i="35"/>
  <c r="F15" i="35"/>
  <c r="F14" i="35"/>
  <c r="B34" i="35"/>
  <c r="B33" i="35"/>
  <c r="B31" i="35"/>
  <c r="B30" i="35"/>
  <c r="B27" i="35"/>
  <c r="B26" i="35"/>
  <c r="B25" i="35"/>
  <c r="B24" i="35"/>
  <c r="B23" i="35"/>
  <c r="B22" i="35"/>
  <c r="B21" i="35"/>
  <c r="B20" i="35"/>
  <c r="B19" i="35"/>
  <c r="B18" i="35"/>
  <c r="B17" i="35"/>
  <c r="B16" i="35"/>
  <c r="B15" i="35"/>
  <c r="B29" i="35" s="1"/>
  <c r="B32" i="35" s="1"/>
  <c r="B14" i="35"/>
  <c r="F149" i="37" l="1"/>
  <c r="B18" i="28" l="1"/>
  <c r="B21" i="28" s="1"/>
  <c r="J27" i="50"/>
  <c r="J26" i="50"/>
  <c r="J24" i="50" s="1"/>
  <c r="J25" i="50"/>
  <c r="J28" i="50" s="1"/>
  <c r="J22" i="50"/>
  <c r="J21" i="50"/>
  <c r="J20" i="50"/>
  <c r="J19" i="50"/>
  <c r="J18" i="50"/>
  <c r="H27" i="50"/>
  <c r="H30" i="50" s="1"/>
  <c r="H26" i="50"/>
  <c r="H25" i="50"/>
  <c r="H22" i="50"/>
  <c r="H21" i="50"/>
  <c r="H20" i="50"/>
  <c r="H19" i="50"/>
  <c r="H18" i="50"/>
  <c r="H14" i="50"/>
  <c r="F12" i="29"/>
  <c r="H17" i="50" l="1"/>
  <c r="H28" i="50"/>
  <c r="H24" i="50" s="1"/>
  <c r="F32" i="37"/>
  <c r="B22" i="49"/>
  <c r="B16" i="49"/>
  <c r="D30" i="49"/>
  <c r="D21" i="49"/>
  <c r="D12" i="49"/>
  <c r="B25" i="33"/>
  <c r="C25" i="33"/>
  <c r="C39" i="33"/>
  <c r="B39" i="33"/>
  <c r="H23" i="50" l="1"/>
  <c r="H16" i="50" s="1"/>
  <c r="H15" i="50" s="1"/>
  <c r="M28" i="35"/>
  <c r="I28" i="35"/>
  <c r="E28" i="35" l="1"/>
  <c r="F52" i="35"/>
  <c r="K28" i="35" l="1"/>
  <c r="G28" i="35"/>
  <c r="F46" i="35"/>
  <c r="C28" i="35"/>
  <c r="G46" i="35" l="1"/>
  <c r="E31" i="35" l="1"/>
  <c r="C31" i="35"/>
  <c r="M31" i="35"/>
  <c r="K31" i="35"/>
  <c r="G19" i="33"/>
  <c r="E33" i="35"/>
  <c r="C33" i="35"/>
  <c r="G31" i="33" s="1"/>
  <c r="I30" i="35"/>
  <c r="G30" i="35"/>
  <c r="M33" i="35"/>
  <c r="K33" i="35"/>
  <c r="I20" i="33"/>
  <c r="I34" i="35"/>
  <c r="G34" i="35"/>
  <c r="I32" i="33" s="1"/>
  <c r="I31" i="35"/>
  <c r="G31" i="35"/>
  <c r="M34" i="35"/>
  <c r="K34" i="35"/>
  <c r="G20" i="33"/>
  <c r="E34" i="35"/>
  <c r="C34" i="35"/>
  <c r="G32" i="33" s="1"/>
  <c r="E30" i="35"/>
  <c r="C30" i="35"/>
  <c r="I19" i="33"/>
  <c r="I33" i="35"/>
  <c r="G33" i="35"/>
  <c r="I31" i="33" s="1"/>
  <c r="M30" i="35"/>
  <c r="K30" i="35"/>
  <c r="F10" i="35"/>
  <c r="J10" i="35" s="1"/>
  <c r="B10" i="35"/>
  <c r="K31" i="33" l="1"/>
  <c r="K19" i="33"/>
  <c r="K20" i="33"/>
  <c r="K32" i="33"/>
  <c r="G15" i="33"/>
  <c r="E22" i="35"/>
  <c r="C22" i="35"/>
  <c r="G27" i="33" s="1"/>
  <c r="F18" i="29"/>
  <c r="D18" i="29"/>
  <c r="E14" i="35" l="1"/>
  <c r="C14" i="35"/>
  <c r="G25" i="33" s="1"/>
  <c r="H25" i="33" s="1"/>
  <c r="J14" i="50"/>
  <c r="I14" i="50"/>
  <c r="B15" i="28"/>
  <c r="M14" i="35" l="1"/>
  <c r="K14" i="35"/>
  <c r="I17" i="50"/>
  <c r="J38" i="50"/>
  <c r="G24" i="50"/>
  <c r="G17" i="50"/>
  <c r="E16" i="29"/>
  <c r="E18" i="29" s="1"/>
  <c r="I13" i="33" l="1"/>
  <c r="I14" i="35"/>
  <c r="G14" i="35"/>
  <c r="I25" i="33" s="1"/>
  <c r="J25" i="33" s="1"/>
  <c r="M22" i="35"/>
  <c r="K22" i="35"/>
  <c r="K25" i="33"/>
  <c r="K13" i="33"/>
  <c r="I15" i="33"/>
  <c r="I22" i="35"/>
  <c r="G22" i="35"/>
  <c r="I27" i="33" s="1"/>
  <c r="I24" i="50"/>
  <c r="I30" i="50"/>
  <c r="J32" i="50" s="1"/>
  <c r="J35" i="50" s="1"/>
  <c r="J30" i="50"/>
  <c r="J17" i="50"/>
  <c r="G16" i="50"/>
  <c r="G15" i="50" s="1"/>
  <c r="H29" i="50" s="1"/>
  <c r="J23" i="50"/>
  <c r="L25" i="33" l="1"/>
  <c r="J16" i="50"/>
  <c r="J15" i="50" s="1"/>
  <c r="K15" i="33"/>
  <c r="K27" i="33"/>
  <c r="I16" i="50"/>
  <c r="I15" i="50" s="1"/>
  <c r="I29" i="50" s="1"/>
  <c r="J29" i="50" l="1"/>
  <c r="J31" i="50" s="1"/>
  <c r="J33" i="50" s="1"/>
  <c r="D12" i="29" l="1"/>
  <c r="E12" i="29" s="1"/>
  <c r="D223" i="37" l="1"/>
  <c r="D222" i="37"/>
  <c r="D221" i="37"/>
  <c r="D220" i="37"/>
  <c r="D219" i="37"/>
  <c r="D218" i="37"/>
  <c r="D217" i="37"/>
  <c r="D216" i="37"/>
  <c r="D215" i="37"/>
  <c r="D214" i="37"/>
  <c r="D213" i="37"/>
  <c r="D212" i="37"/>
  <c r="D211" i="37"/>
  <c r="D210" i="37"/>
  <c r="D209" i="37"/>
  <c r="D208" i="37"/>
  <c r="D207" i="37"/>
  <c r="D206" i="37"/>
  <c r="D205" i="37"/>
  <c r="D204" i="37"/>
  <c r="D203" i="37"/>
  <c r="D202" i="37"/>
  <c r="D201" i="37"/>
  <c r="D200" i="37"/>
  <c r="D199" i="37"/>
  <c r="D198" i="37"/>
  <c r="D197" i="37"/>
  <c r="D196" i="37"/>
  <c r="D195" i="37"/>
  <c r="D194" i="37"/>
  <c r="D193" i="37"/>
  <c r="D192" i="37"/>
  <c r="D191" i="37"/>
  <c r="D190" i="37"/>
  <c r="D189" i="37"/>
  <c r="D188" i="37"/>
  <c r="D187" i="37"/>
  <c r="D186" i="37"/>
  <c r="D185" i="37"/>
  <c r="D184" i="37"/>
  <c r="D183" i="37"/>
  <c r="D182" i="37"/>
  <c r="D181" i="37"/>
  <c r="D180" i="37"/>
  <c r="D179" i="37"/>
  <c r="D178" i="37"/>
  <c r="D177" i="37"/>
  <c r="D176" i="37"/>
  <c r="D175" i="37"/>
  <c r="D174" i="37"/>
  <c r="D173" i="37"/>
  <c r="D172" i="37"/>
  <c r="D171" i="37"/>
  <c r="D170" i="37"/>
  <c r="D169" i="37"/>
  <c r="D168" i="37"/>
  <c r="D167" i="37"/>
  <c r="D166" i="37"/>
  <c r="D165" i="37"/>
  <c r="D164" i="37"/>
  <c r="D163" i="37"/>
  <c r="D162" i="37"/>
  <c r="D161" i="37"/>
  <c r="D160" i="37"/>
  <c r="D159" i="37"/>
  <c r="D158" i="37"/>
  <c r="D157" i="37"/>
  <c r="D156" i="37"/>
  <c r="D155" i="37"/>
  <c r="D154" i="37"/>
  <c r="D153" i="37"/>
  <c r="D152" i="37"/>
  <c r="D151" i="37"/>
  <c r="D150" i="37"/>
  <c r="D149" i="37"/>
  <c r="F150" i="37" l="1"/>
  <c r="F151" i="37" s="1"/>
  <c r="F152" i="37" s="1"/>
  <c r="F153" i="37" s="1"/>
  <c r="F154" i="37" s="1"/>
  <c r="F155" i="37" s="1"/>
  <c r="F156" i="37" s="1"/>
  <c r="F157" i="37" s="1"/>
  <c r="F158" i="37" s="1"/>
  <c r="F159" i="37" s="1"/>
  <c r="F160" i="37" s="1"/>
  <c r="F161" i="37" s="1"/>
  <c r="F162" i="37" s="1"/>
  <c r="F163" i="37" s="1"/>
  <c r="F164" i="37" s="1"/>
  <c r="F165" i="37" s="1"/>
  <c r="F166" i="37" s="1"/>
  <c r="F167" i="37" s="1"/>
  <c r="F168" i="37" s="1"/>
  <c r="F169" i="37" s="1"/>
  <c r="F170" i="37" s="1"/>
  <c r="F171" i="37" s="1"/>
  <c r="F172" i="37" s="1"/>
  <c r="F173" i="37" s="1"/>
  <c r="F174" i="37" s="1"/>
  <c r="F175" i="37" s="1"/>
  <c r="F176" i="37" s="1"/>
  <c r="F177" i="37" s="1"/>
  <c r="F178" i="37" s="1"/>
  <c r="F179" i="37" s="1"/>
  <c r="F180" i="37" s="1"/>
  <c r="F181" i="37" s="1"/>
  <c r="F182" i="37" s="1"/>
  <c r="F183" i="37" s="1"/>
  <c r="F184" i="37" s="1"/>
  <c r="F185" i="37" s="1"/>
  <c r="F186" i="37" s="1"/>
  <c r="F187" i="37" s="1"/>
  <c r="F188" i="37" s="1"/>
  <c r="F189" i="37" s="1"/>
  <c r="F190" i="37" s="1"/>
  <c r="F191" i="37" s="1"/>
  <c r="F192" i="37" s="1"/>
  <c r="F193" i="37" s="1"/>
  <c r="F194" i="37" s="1"/>
  <c r="F195" i="37" s="1"/>
  <c r="F196" i="37" s="1"/>
  <c r="F197" i="37" s="1"/>
  <c r="F198" i="37" s="1"/>
  <c r="F199" i="37" s="1"/>
  <c r="F200" i="37" s="1"/>
  <c r="F201" i="37" s="1"/>
  <c r="F202" i="37" s="1"/>
  <c r="F203" i="37" s="1"/>
  <c r="F204" i="37" s="1"/>
  <c r="F205" i="37" s="1"/>
  <c r="F206" i="37" s="1"/>
  <c r="F207" i="37" s="1"/>
  <c r="F208" i="37" s="1"/>
  <c r="F209" i="37" s="1"/>
  <c r="F210" i="37" s="1"/>
  <c r="F211" i="37" s="1"/>
  <c r="F212" i="37" s="1"/>
  <c r="F213" i="37" s="1"/>
  <c r="F214" i="37" s="1"/>
  <c r="F215" i="37" s="1"/>
  <c r="F216" i="37" s="1"/>
  <c r="F217" i="37" s="1"/>
  <c r="F218" i="37" s="1"/>
  <c r="F219" i="37" s="1"/>
  <c r="F220" i="37" s="1"/>
  <c r="F221" i="37" s="1"/>
  <c r="F222" i="37" s="1"/>
  <c r="F223" i="37" s="1"/>
  <c r="F60" i="37" l="1"/>
  <c r="D60" i="37"/>
  <c r="C60" i="37"/>
  <c r="F48" i="37"/>
  <c r="D48" i="37"/>
  <c r="C48" i="37"/>
  <c r="F52" i="37"/>
  <c r="F51" i="37" s="1"/>
  <c r="D52" i="37"/>
  <c r="D51" i="37" s="1"/>
  <c r="C52" i="37"/>
  <c r="C51" i="37" s="1"/>
  <c r="F24" i="37"/>
  <c r="F23" i="37" s="1"/>
  <c r="D24" i="37"/>
  <c r="D23" i="37" s="1"/>
  <c r="C24" i="37"/>
  <c r="C23" i="37" s="1"/>
  <c r="D37" i="37"/>
  <c r="C37" i="37"/>
  <c r="F37" i="37"/>
  <c r="D32" i="37"/>
  <c r="C32" i="37"/>
  <c r="F15" i="37"/>
  <c r="F14" i="37" s="1"/>
  <c r="D15" i="37"/>
  <c r="D14" i="37" s="1"/>
  <c r="C15" i="37"/>
  <c r="C14" i="37" s="1"/>
  <c r="E12" i="37"/>
  <c r="E139" i="37" s="1"/>
  <c r="D12" i="37"/>
  <c r="D119" i="37" s="1"/>
  <c r="B12" i="37"/>
  <c r="B85" i="37" s="1"/>
  <c r="F63" i="37" l="1"/>
  <c r="B70" i="37"/>
  <c r="F13" i="37"/>
  <c r="F45" i="37" s="1"/>
  <c r="B119" i="37"/>
  <c r="E119" i="37"/>
  <c r="B63" i="37"/>
  <c r="E70" i="37"/>
  <c r="B47" i="37"/>
  <c r="B79" i="37"/>
  <c r="D63" i="37"/>
  <c r="E47" i="37"/>
  <c r="E79" i="37"/>
  <c r="D13" i="37"/>
  <c r="D45" i="37" s="1"/>
  <c r="C13" i="37"/>
  <c r="C45" i="37" s="1"/>
  <c r="D73" i="37"/>
  <c r="D67" i="37"/>
  <c r="D85" i="37"/>
  <c r="D47" i="37"/>
  <c r="E67" i="37"/>
  <c r="B73" i="37"/>
  <c r="D79" i="37"/>
  <c r="E85" i="37"/>
  <c r="B139" i="37"/>
  <c r="D139" i="37"/>
  <c r="B67" i="37"/>
  <c r="D70" i="37"/>
  <c r="E73" i="37"/>
  <c r="B12" i="49"/>
  <c r="C12" i="49"/>
  <c r="C20" i="32"/>
  <c r="E20" i="32"/>
  <c r="C12" i="32"/>
  <c r="E12" i="32"/>
  <c r="F19" i="32"/>
  <c r="D19" i="32"/>
  <c r="B19" i="32"/>
  <c r="F10" i="32"/>
  <c r="D10" i="32"/>
  <c r="B10" i="32"/>
  <c r="D14" i="33"/>
  <c r="E32" i="33"/>
  <c r="E31" i="33"/>
  <c r="E30" i="33"/>
  <c r="E29" i="33"/>
  <c r="E28" i="33"/>
  <c r="E27" i="33"/>
  <c r="E26" i="33"/>
  <c r="E25" i="33"/>
  <c r="F13" i="33"/>
  <c r="G13" i="33"/>
  <c r="H13" i="33" s="1"/>
  <c r="F19" i="33"/>
  <c r="F17" i="33"/>
  <c r="F16" i="33"/>
  <c r="F15" i="33"/>
  <c r="F14" i="33"/>
  <c r="G39" i="33"/>
  <c r="F39" i="33"/>
  <c r="E39" i="33"/>
  <c r="D39" i="33"/>
  <c r="C32" i="33"/>
  <c r="D13" i="33"/>
  <c r="D20" i="33"/>
  <c r="D19" i="33"/>
  <c r="D18" i="33"/>
  <c r="D17" i="33"/>
  <c r="D16" i="33"/>
  <c r="D15" i="33"/>
  <c r="B11" i="33"/>
  <c r="C11" i="33"/>
  <c r="E11" i="33"/>
  <c r="K11" i="33"/>
  <c r="I11" i="33"/>
  <c r="G11" i="33"/>
  <c r="G19" i="34"/>
  <c r="G20" i="34"/>
  <c r="G14" i="34"/>
  <c r="G15" i="34"/>
  <c r="G16" i="34"/>
  <c r="G17" i="34"/>
  <c r="G18" i="34"/>
  <c r="G13" i="34"/>
  <c r="D18" i="34"/>
  <c r="D20" i="34"/>
  <c r="D19" i="34"/>
  <c r="D17" i="34"/>
  <c r="H16" i="34"/>
  <c r="I16" i="34" s="1"/>
  <c r="D15" i="34"/>
  <c r="H14" i="34"/>
  <c r="I14" i="34" s="1"/>
  <c r="H13" i="34"/>
  <c r="I13" i="34" s="1"/>
  <c r="H20" i="34"/>
  <c r="H19" i="34"/>
  <c r="I19" i="34" s="1"/>
  <c r="H18" i="34"/>
  <c r="G52" i="35"/>
  <c r="E65" i="37" l="1"/>
  <c r="D65" i="37"/>
  <c r="B65" i="37"/>
  <c r="B28" i="33"/>
  <c r="C29" i="33"/>
  <c r="F29" i="33" s="1"/>
  <c r="C27" i="33"/>
  <c r="F27" i="33" s="1"/>
  <c r="D25" i="33"/>
  <c r="B32" i="33"/>
  <c r="D32" i="33" s="1"/>
  <c r="B29" i="33"/>
  <c r="D29" i="33" s="1"/>
  <c r="C30" i="33"/>
  <c r="C26" i="33"/>
  <c r="F26" i="33" s="1"/>
  <c r="J27" i="33"/>
  <c r="L31" i="33"/>
  <c r="H17" i="34"/>
  <c r="I17" i="34" s="1"/>
  <c r="B26" i="33"/>
  <c r="B30" i="33"/>
  <c r="C31" i="33"/>
  <c r="C28" i="33"/>
  <c r="D28" i="33" s="1"/>
  <c r="B27" i="33"/>
  <c r="B31" i="33"/>
  <c r="L32" i="33"/>
  <c r="L13" i="33"/>
  <c r="J32" i="33"/>
  <c r="H32" i="33"/>
  <c r="H31" i="33"/>
  <c r="H27" i="33"/>
  <c r="J13" i="33"/>
  <c r="D13" i="34"/>
  <c r="H15" i="34"/>
  <c r="I15" i="34" s="1"/>
  <c r="D16" i="34"/>
  <c r="D14" i="34"/>
  <c r="D25" i="49"/>
  <c r="C25" i="49"/>
  <c r="B25" i="49"/>
  <c r="C21" i="49"/>
  <c r="B21" i="49"/>
  <c r="D27" i="33" l="1"/>
  <c r="L27" i="33"/>
  <c r="B20" i="49"/>
  <c r="D30" i="33"/>
  <c r="F25" i="33"/>
  <c r="D31" i="33"/>
  <c r="J31" i="33"/>
  <c r="C20" i="49"/>
  <c r="D20" i="49"/>
  <c r="D26" i="33"/>
  <c r="F31" i="33"/>
  <c r="F28" i="33"/>
  <c r="C30" i="49" l="1"/>
  <c r="B30" i="49" s="1"/>
  <c r="B29" i="47"/>
  <c r="B12" i="47"/>
  <c r="B26" i="47"/>
  <c r="B28" i="47" l="1"/>
  <c r="B38" i="47" s="1"/>
  <c r="G15" i="45" l="1"/>
  <c r="F15" i="45"/>
  <c r="E15" i="45"/>
  <c r="D15" i="45"/>
  <c r="C15" i="45"/>
  <c r="B15" i="45"/>
  <c r="B17" i="28" l="1"/>
  <c r="E25" i="31"/>
  <c r="H25" i="31"/>
  <c r="B25" i="31"/>
  <c r="E21" i="31"/>
  <c r="H21" i="31"/>
  <c r="B21" i="31"/>
  <c r="E12" i="31"/>
  <c r="H12" i="31"/>
  <c r="B12" i="31"/>
  <c r="G23" i="32"/>
  <c r="F23" i="32"/>
  <c r="E23" i="32"/>
  <c r="D23" i="32"/>
  <c r="C23" i="32"/>
  <c r="B23" i="32"/>
  <c r="C15" i="32"/>
  <c r="D15" i="32"/>
  <c r="E15" i="32"/>
  <c r="F15" i="32"/>
  <c r="G15" i="32"/>
  <c r="B15" i="32"/>
  <c r="D26" i="36"/>
  <c r="B26" i="36"/>
  <c r="D18" i="36"/>
  <c r="B18" i="36"/>
  <c r="E20" i="31"/>
  <c r="B27" i="36" l="1"/>
  <c r="D27" i="36"/>
  <c r="B20" i="31"/>
  <c r="H20" i="31"/>
  <c r="H30" i="31" s="1"/>
  <c r="E30" i="31" s="1"/>
  <c r="B30" i="31" l="1"/>
  <c r="M27" i="35" l="1"/>
  <c r="K27" i="35"/>
  <c r="E18" i="35"/>
  <c r="C18" i="35"/>
  <c r="M19" i="35"/>
  <c r="K19" i="35"/>
  <c r="I18" i="35"/>
  <c r="G18" i="35"/>
  <c r="M25" i="35"/>
  <c r="K25" i="35"/>
  <c r="E20" i="35"/>
  <c r="C20" i="35"/>
  <c r="M17" i="35"/>
  <c r="K17" i="35"/>
  <c r="E19" i="35"/>
  <c r="C19" i="35"/>
  <c r="I26" i="35"/>
  <c r="G26" i="35"/>
  <c r="I25" i="35"/>
  <c r="G25" i="35"/>
  <c r="I19" i="35"/>
  <c r="G19" i="35"/>
  <c r="I21" i="35"/>
  <c r="G21" i="35"/>
  <c r="M26" i="35"/>
  <c r="K26" i="35"/>
  <c r="M18" i="35"/>
  <c r="K18" i="35"/>
  <c r="I17" i="35"/>
  <c r="G17" i="35"/>
  <c r="E26" i="35"/>
  <c r="C26" i="35"/>
  <c r="H19" i="33"/>
  <c r="I24" i="35" l="1"/>
  <c r="G24" i="35"/>
  <c r="E17" i="35"/>
  <c r="C17" i="35"/>
  <c r="I27" i="35"/>
  <c r="G27" i="35"/>
  <c r="E27" i="35"/>
  <c r="C27" i="35"/>
  <c r="M20" i="35"/>
  <c r="K20" i="35"/>
  <c r="E25" i="35"/>
  <c r="C25" i="35"/>
  <c r="I20" i="35"/>
  <c r="G20" i="35"/>
  <c r="M24" i="35"/>
  <c r="K24" i="35"/>
  <c r="L20" i="33"/>
  <c r="M21" i="35"/>
  <c r="K21" i="35"/>
  <c r="J19" i="33"/>
  <c r="L19" i="33"/>
  <c r="E24" i="35" l="1"/>
  <c r="C24" i="35"/>
  <c r="I16" i="35"/>
  <c r="G16" i="35"/>
  <c r="M16" i="35"/>
  <c r="K16" i="35"/>
  <c r="G16" i="33"/>
  <c r="H16" i="33" s="1"/>
  <c r="E23" i="35"/>
  <c r="C23" i="35"/>
  <c r="G28" i="33" s="1"/>
  <c r="H28" i="33" s="1"/>
  <c r="H15" i="33"/>
  <c r="E16" i="35"/>
  <c r="C16" i="35"/>
  <c r="J15" i="33"/>
  <c r="L15" i="33"/>
  <c r="I14" i="33" l="1"/>
  <c r="I15" i="35"/>
  <c r="G15" i="35"/>
  <c r="I26" i="33" s="1"/>
  <c r="M15" i="35"/>
  <c r="K15" i="35"/>
  <c r="E15" i="35"/>
  <c r="C15" i="35"/>
  <c r="G26" i="33" s="1"/>
  <c r="H26" i="33" s="1"/>
  <c r="E21" i="35"/>
  <c r="C21" i="35"/>
  <c r="G14" i="33"/>
  <c r="H14" i="33" s="1"/>
  <c r="H20" i="33"/>
  <c r="J20" i="33"/>
  <c r="J26" i="33" l="1"/>
  <c r="G17" i="33"/>
  <c r="H17" i="33" s="1"/>
  <c r="E29" i="35"/>
  <c r="C29" i="35"/>
  <c r="G29" i="33" s="1"/>
  <c r="H29" i="33" s="1"/>
  <c r="K26" i="33"/>
  <c r="L26" i="33" s="1"/>
  <c r="K14" i="33"/>
  <c r="L14" i="33" s="1"/>
  <c r="J14" i="33"/>
  <c r="G18" i="33" l="1"/>
  <c r="H18" i="33" s="1"/>
  <c r="E32" i="35"/>
  <c r="C32" i="35"/>
  <c r="G30" i="33" s="1"/>
  <c r="H30" i="33" s="1"/>
  <c r="M23" i="35"/>
  <c r="K23" i="35"/>
  <c r="I16" i="33"/>
  <c r="J16" i="33" s="1"/>
  <c r="I23" i="35"/>
  <c r="G23" i="35"/>
  <c r="I28" i="33" s="1"/>
  <c r="J28" i="33" s="1"/>
  <c r="I17" i="33" l="1"/>
  <c r="J17" i="33" s="1"/>
  <c r="I29" i="35"/>
  <c r="G29" i="35"/>
  <c r="I29" i="33" s="1"/>
  <c r="J29" i="33" s="1"/>
  <c r="K16" i="33"/>
  <c r="L16" i="33" s="1"/>
  <c r="K28" i="33"/>
  <c r="L28" i="33" s="1"/>
  <c r="M29" i="35"/>
  <c r="K29" i="35"/>
  <c r="M32" i="35" l="1"/>
  <c r="K32" i="35"/>
  <c r="K29" i="33"/>
  <c r="L29" i="33" s="1"/>
  <c r="K17" i="33"/>
  <c r="L17" i="33" s="1"/>
  <c r="I18" i="33"/>
  <c r="J18" i="33" s="1"/>
  <c r="I32" i="35"/>
  <c r="G32" i="35"/>
  <c r="I30" i="33" s="1"/>
  <c r="J30" i="33" s="1"/>
  <c r="K30" i="33" l="1"/>
  <c r="L30" i="33" s="1"/>
  <c r="K18" i="33"/>
  <c r="L18" i="33" s="1"/>
</calcChain>
</file>

<file path=xl/sharedStrings.xml><?xml version="1.0" encoding="utf-8"?>
<sst xmlns="http://schemas.openxmlformats.org/spreadsheetml/2006/main" count="1198" uniqueCount="538">
  <si>
    <t>(c)</t>
  </si>
  <si>
    <t>TOTAL</t>
  </si>
  <si>
    <t>ESPECIFICAÇÃO</t>
  </si>
  <si>
    <t>LEI DE DIRETRIZES ORÇAMENTÁRIAS</t>
  </si>
  <si>
    <t>ANEXO DE  METAS FISCAIS</t>
  </si>
  <si>
    <t>METAS ANUAIS</t>
  </si>
  <si>
    <t>&lt;ANO DE REFERÊNCIA&gt;</t>
  </si>
  <si>
    <t>&lt;Ano de Referência&gt;</t>
  </si>
  <si>
    <t>&lt;Ano+1&gt;</t>
  </si>
  <si>
    <t>&lt;Ano+2&gt;</t>
  </si>
  <si>
    <t>Valor</t>
  </si>
  <si>
    <t>% PIB</t>
  </si>
  <si>
    <t>Corrente</t>
  </si>
  <si>
    <t>Constante</t>
  </si>
  <si>
    <t>(a / PIB)</t>
  </si>
  <si>
    <t>(b / PIB)</t>
  </si>
  <si>
    <t>(c / PIB)</t>
  </si>
  <si>
    <t>x 100</t>
  </si>
  <si>
    <t xml:space="preserve"> Despesa Total</t>
  </si>
  <si>
    <t>Despesas Primárias (II)</t>
  </si>
  <si>
    <t xml:space="preserve"> Dívida Pública Consolidada </t>
  </si>
  <si>
    <t xml:space="preserve"> Resultado Primário (III) = (I – II)</t>
  </si>
  <si>
    <t>Resultado Primário (III) = (I–II)</t>
  </si>
  <si>
    <t>Receita Total</t>
  </si>
  <si>
    <t>Receitas Primárias (I)</t>
  </si>
  <si>
    <t>Despesa Total</t>
  </si>
  <si>
    <t xml:space="preserve">Dívida Pública Consolidada </t>
  </si>
  <si>
    <t>Dívida Consolidada Líquida</t>
  </si>
  <si>
    <t>VALORES A PREÇOS CORRENTES</t>
  </si>
  <si>
    <t>Dívida Pública Consolidada</t>
  </si>
  <si>
    <t>VALORES A PREÇOS CONSTANTES</t>
  </si>
  <si>
    <t>EVOLUÇÃO DO PATRIMÔNIO LÍQUIDO</t>
  </si>
  <si>
    <t>PATRIMÔNIO LÍQUIDO</t>
  </si>
  <si>
    <t>&lt;Ano-2&gt;</t>
  </si>
  <si>
    <t>&lt;Ano-3&gt;</t>
  </si>
  <si>
    <t>&lt;Ano-4&gt;</t>
  </si>
  <si>
    <t>Patrimônio/Capital</t>
  </si>
  <si>
    <t>Reservas</t>
  </si>
  <si>
    <t>Resultado Acumulado</t>
  </si>
  <si>
    <t>ORIGEM E APLICAÇÃO DOS RECURSOS OBTIDOS COM A ALIENAÇÃO DE ATIVOS</t>
  </si>
  <si>
    <t xml:space="preserve">   DESPESAS DE CAPITAL</t>
  </si>
  <si>
    <t xml:space="preserve">         Investimentos</t>
  </si>
  <si>
    <t xml:space="preserve">         Inversões Financeiras</t>
  </si>
  <si>
    <t xml:space="preserve">        Regime Geral de Previdência Social</t>
  </si>
  <si>
    <t>ESTIMATIVA E COMPENSAÇÃO DA RENÚNCIA DE RECEITA</t>
  </si>
  <si>
    <t xml:space="preserve">MARGEM DE EXPANSÃO DAS DESPESAS OBRIGATÓRIAS DE CARÁTER CONTINUADO  </t>
  </si>
  <si>
    <t>ANEXO DE METAS FISCAIS</t>
  </si>
  <si>
    <t>METAS FISCAIS ATUAIS COMPARADAS COM AS FIXADAS NOS TRÊS EXERCÍCIOS ANTERIORES</t>
  </si>
  <si>
    <t xml:space="preserve"> Despesas Primárias (II)</t>
  </si>
  <si>
    <t xml:space="preserve"> Receita Total</t>
  </si>
  <si>
    <t xml:space="preserve"> Receitas Primárias (I)</t>
  </si>
  <si>
    <t>Resultado Primário (III) = (I - II)</t>
  </si>
  <si>
    <t>Variação</t>
  </si>
  <si>
    <t>(c) = (b-a)</t>
  </si>
  <si>
    <t>(c/a) x 100</t>
  </si>
  <si>
    <t>SALDO FINANCEIRO</t>
  </si>
  <si>
    <t xml:space="preserve">        Amortização da Dívida</t>
  </si>
  <si>
    <t>&lt;Ano-1&gt;</t>
  </si>
  <si>
    <t>Resultado Nominal</t>
  </si>
  <si>
    <t>REGIME PREVIDENCIÁRIO</t>
  </si>
  <si>
    <t>Patrimônio</t>
  </si>
  <si>
    <t>Lucros ou Prejuízos Acumulados</t>
  </si>
  <si>
    <t>Nota :</t>
  </si>
  <si>
    <t>RECEITAS REALIZADAS</t>
  </si>
  <si>
    <t>%</t>
  </si>
  <si>
    <t>(a)</t>
  </si>
  <si>
    <t>(b)</t>
  </si>
  <si>
    <t>ANEXO DE RISCOS FISCAIS</t>
  </si>
  <si>
    <t>DEMONSTRATIVO DE RISCOS FISCAIS E PROVIDÊNCIAS</t>
  </si>
  <si>
    <t>PROVIDÊNCIAS</t>
  </si>
  <si>
    <t>Descrição</t>
  </si>
  <si>
    <t>RECEITAS DE CAPITAL - ALIENAÇÃO DE ATIVOS (I)</t>
  </si>
  <si>
    <t xml:space="preserve">    Alienação de Bens Móveis</t>
  </si>
  <si>
    <t xml:space="preserve">    Alienação de Bens Imóveis</t>
  </si>
  <si>
    <t>DESPESAS EXECUTADAS</t>
  </si>
  <si>
    <t>APLICAÇÃO DOS RECURSOS DA ALIENAÇÃO DE ATIVOS (II)</t>
  </si>
  <si>
    <t xml:space="preserve">    DESPESAS CORRENTES DOS REGIMES DE PREVIDÊNCIA</t>
  </si>
  <si>
    <t xml:space="preserve">        Regime Próprio de Previdência dos Servidores</t>
  </si>
  <si>
    <t>VALOR (III)</t>
  </si>
  <si>
    <t>RESERVA ORÇAMENTÁRIA DO RPPS</t>
  </si>
  <si>
    <t>BENS E DIREITOS DO RPPS</t>
  </si>
  <si>
    <t>TRIBUTO</t>
  </si>
  <si>
    <t>MODALIDADE</t>
  </si>
  <si>
    <t>SETORES/ PROGRAMAS/ BENEFICIÁRIO</t>
  </si>
  <si>
    <t>RENÚNCIA DE RECEITA PREVISTA</t>
  </si>
  <si>
    <t>COMPENSAÇÃO</t>
  </si>
  <si>
    <t xml:space="preserve">          -</t>
  </si>
  <si>
    <t>EVENTOS</t>
  </si>
  <si>
    <t>Valor Previsto para &lt;Ano de Referência&gt;</t>
  </si>
  <si>
    <t xml:space="preserve">Aumento Permanente da Receita  </t>
  </si>
  <si>
    <t>(-)  Transferências Constitucionais</t>
  </si>
  <si>
    <t>(-)  Transferências ao FUNDEB</t>
  </si>
  <si>
    <t>Saldo Final do Aumento Permanente de Receita  (I)</t>
  </si>
  <si>
    <t>Redução Permanente de Despesa (II)</t>
  </si>
  <si>
    <t>Margem Bruta  (III) = (I+II)</t>
  </si>
  <si>
    <t>Saldo Utilizado da Margem Bruta (IV)</t>
  </si>
  <si>
    <t xml:space="preserve">   Novas DOCC</t>
  </si>
  <si>
    <t xml:space="preserve">   Novas DOCC geradas por PPP</t>
  </si>
  <si>
    <t>Margem Líquida de Expansão de DOCC (V) = (III-IV)</t>
  </si>
  <si>
    <t>PASSIVOS CONTINGENTES</t>
  </si>
  <si>
    <t>Dívidas em Processo de Reconhecimento</t>
  </si>
  <si>
    <t>Avais e Garantias Concedidas</t>
  </si>
  <si>
    <t>Assunção de Passivos</t>
  </si>
  <si>
    <t>Assistências Diversas</t>
  </si>
  <si>
    <t>SUBTOTAL</t>
  </si>
  <si>
    <t>DEMAIS RISCOS FISCAIS PASSIVOS</t>
  </si>
  <si>
    <t>Frustração de Arrecadação</t>
  </si>
  <si>
    <t>Restituição de Tributos a Maior</t>
  </si>
  <si>
    <t>Discrepância de Projeções:</t>
  </si>
  <si>
    <t>Outros Riscos Fiscais</t>
  </si>
  <si>
    <t>FONTE: Sistema &lt;Nome&gt;, Unidade Responsável &lt;Nome&gt;, Data da emissão &lt;dd/mmm/aaaa&gt; e hora de emissão &lt;hhh e mmm&gt;</t>
  </si>
  <si>
    <t>ARF/Tabela 1 - DEMONSTRATIVO DOS RISCOS FISCAIS E PROVIDÊNCIAS</t>
  </si>
  <si>
    <t>AMF/Tabela 1 - DEMONSTRATIVO I – METAS ANUAIS</t>
  </si>
  <si>
    <t>ARF (LRF, art 4º, § 3º)</t>
  </si>
  <si>
    <t xml:space="preserve"> Dívida Consolidada Líquida</t>
  </si>
  <si>
    <t>AMF - Demonstrativo 1 (LRF, art. 4º, § 1º)</t>
  </si>
  <si>
    <t>AMF - Demonstrativo 2 (LRF, art. 4º, §2º, inciso I)</t>
  </si>
  <si>
    <t xml:space="preserve">AMF/Tabela 2 - DEMONSTRATIVO 2 – AVALIAÇÃO DO CUMPRIMENTO DAS METAS FISCAIS DO EXERCÍCIO ANTERIOR </t>
  </si>
  <si>
    <t>AMF/Tabela 3 - DEMONSTRATIVO 3 – METAS FISCAIS ATUAIS COMPARADAS COM AS FIXADAS NOS TRÊS EXERCÍCIOS ANTERIORES</t>
  </si>
  <si>
    <t>AMF – Demonstrativo 3 (LRF, art.4º, §2º, inciso II)</t>
  </si>
  <si>
    <t>AMF/Tabela 4 - DEMONSTRATIVO 4 – EVOLUÇÃO DO PATRIMÔNIO LÍQUIDO</t>
  </si>
  <si>
    <t>AMF - Demonstrativo 4 (LRF, art.4º, §2º, inciso III)</t>
  </si>
  <si>
    <t xml:space="preserve">AMF/Tabela 5 - DEMONSTRATIVO 5 – ORIGEM E APLICAÇÃO DOS RECURSOS OBTIDOS COM A ALIENAÇÃO DE ATIVOS </t>
  </si>
  <si>
    <t>AMF - Demonstrativo 5 (LRF, art.4º, §2º, inciso III)</t>
  </si>
  <si>
    <t>AMF/Tabela 6 - DEMONSTRATIVO 6 – AVALIAÇÃO DA SITUAÇÃO FINANCEIRA E ATUARIAL DO REGIME PRÓPRIO DE PREVIDÊNCIA DOS SERVIDORES</t>
  </si>
  <si>
    <t>AMF/Tabela 7 - DEMONSTRATIVO 7 – ESTIMATIVA E COMPENSAÇÃO DA RENÚNCIA DE RECEITA</t>
  </si>
  <si>
    <t>AMF - Demonstrativo 7 (LRF, art. 4°, § 2°, inciso V)</t>
  </si>
  <si>
    <r>
      <t>AMF/Tabela 8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- DEMONSTRATIVO 8 – MARGEM DE EXPANSÃO DAS DESPESAS OBRIGATÓRIAS DE CARÁTER CONTINUADO</t>
    </r>
  </si>
  <si>
    <r>
      <t>AMF - Demonstrativo 8</t>
    </r>
    <r>
      <rPr>
        <sz val="12"/>
        <color indexed="10"/>
        <rFont val="Times New Roman"/>
        <family val="1"/>
      </rPr>
      <t xml:space="preserve"> </t>
    </r>
    <r>
      <rPr>
        <sz val="12"/>
        <rFont val="Times New Roman"/>
        <family val="1"/>
      </rPr>
      <t>(LRF, art. 4°, § 2°, inciso V)</t>
    </r>
  </si>
  <si>
    <t>Recursos para Formação de Reserva</t>
  </si>
  <si>
    <t>Recursos para Cobertura de Insuficiências Financeiras</t>
  </si>
  <si>
    <t>APORTES DE RECURSOS PARA O PLANO FINANCEIRO DO RRPS</t>
  </si>
  <si>
    <t>Demais Despesas Previdenciárias</t>
  </si>
  <si>
    <t>Compensação Previdenciária do RPPS para o RGPS</t>
  </si>
  <si>
    <t>Outras Despesas Previdenciárias</t>
  </si>
  <si>
    <t>Outros Benefícios Previdenciários</t>
  </si>
  <si>
    <t>Pensões</t>
  </si>
  <si>
    <t>Despesas de Capital</t>
  </si>
  <si>
    <t>Despesas Correntes</t>
  </si>
  <si>
    <t>DESPESAS PREVIDENCIÁRIAS - RPPS</t>
  </si>
  <si>
    <t>Outras Receitas de Capital</t>
  </si>
  <si>
    <t>Amortização de Empréstimos</t>
  </si>
  <si>
    <t>Alienação de Bens, Direitos e Ativos</t>
  </si>
  <si>
    <t>Demais Receitas Correntes</t>
  </si>
  <si>
    <t>Compensação Previdenciária do RGPS para o RPPS</t>
  </si>
  <si>
    <t>Outras Receitas Correntes</t>
  </si>
  <si>
    <t>Receita de Serviços</t>
  </si>
  <si>
    <t>Outras Receitas Patrimoniais</t>
  </si>
  <si>
    <t>Receitas de Valores Mobiliários</t>
  </si>
  <si>
    <t>Receitas Imobiliárias</t>
  </si>
  <si>
    <t>Receita Patrimonial</t>
  </si>
  <si>
    <t xml:space="preserve">Pensionista </t>
  </si>
  <si>
    <t xml:space="preserve">Inativo </t>
  </si>
  <si>
    <t xml:space="preserve">Ativo </t>
  </si>
  <si>
    <t>RECEITAS PREVIDENCIÁRIAS - RPPS</t>
  </si>
  <si>
    <t>PLANO FINANCEIRO</t>
  </si>
  <si>
    <t>Outro Bens e Direitos</t>
  </si>
  <si>
    <t>Investimentos e Aplicações</t>
  </si>
  <si>
    <t>Caixa e Equivalentes de Caixa</t>
  </si>
  <si>
    <t>Recursos para Cobertura de Déficit Financeiro</t>
  </si>
  <si>
    <t>Outros Aportes para o RPPS</t>
  </si>
  <si>
    <t>Plano de Amortização - Aporte Periódico de Valores Predefinidos</t>
  </si>
  <si>
    <t>Plano de Amortização - Contribuição Patronal Suplementar</t>
  </si>
  <si>
    <t>APORTES DE RECURSOS PARA O PLANO PREVIDENCIÁRIO DO RPPS</t>
  </si>
  <si>
    <t>VALOR</t>
  </si>
  <si>
    <t>RECURSOS RPPS ARRECADADOS EM EXERCÍCIOS ANTERIORES</t>
  </si>
  <si>
    <t>RECEITAS CORRENTES (I)</t>
  </si>
  <si>
    <t>PLANO PREVIDENCIÁRIO</t>
  </si>
  <si>
    <t>AMF - Demonstrativo 6 (LRF, art. 4º, § 2º, inciso IV, alínea "a")</t>
  </si>
  <si>
    <t>AVALIAÇÃO DA SITUAÇÃO FINANCEIRA E ATUARIAL DO RPPS</t>
  </si>
  <si>
    <t>EXERCÍCIO</t>
  </si>
  <si>
    <t>% RCL</t>
  </si>
  <si>
    <t>(a / RCL)</t>
  </si>
  <si>
    <t>(b / RCL)</t>
  </si>
  <si>
    <t>(c / RCL)</t>
  </si>
  <si>
    <t xml:space="preserve">AVALIAÇÃO DO CUMPRIMENTO DAS METAS FISCAIS DO EXERCÍCIO ANTERIOR                            </t>
  </si>
  <si>
    <t xml:space="preserve">Receita de Contribuições dos Segurados </t>
  </si>
  <si>
    <t>Civil</t>
  </si>
  <si>
    <t>Militar</t>
  </si>
  <si>
    <t xml:space="preserve">    Receita de Contribuições Patronais </t>
  </si>
  <si>
    <t>Benefícios - Civil</t>
  </si>
  <si>
    <t>Aposentadorias</t>
  </si>
  <si>
    <t>Benefícios - Militar</t>
  </si>
  <si>
    <t>Reformas</t>
  </si>
  <si>
    <t>Receita de Contribuições dos Segurados</t>
  </si>
  <si>
    <t>Receita de Contribuições Patronais</t>
  </si>
  <si>
    <t xml:space="preserve">Aposentadorias </t>
  </si>
  <si>
    <t>Receitas
Previdenciárias</t>
  </si>
  <si>
    <t xml:space="preserve"> (a)</t>
  </si>
  <si>
    <t xml:space="preserve">Resultado
Previdenciário
</t>
  </si>
  <si>
    <t>(c) = (a-b)</t>
  </si>
  <si>
    <t xml:space="preserve">Saldo Financeiro 
do Exercício
</t>
  </si>
  <si>
    <t>(d) = (d Exercício Anterior) + (c)</t>
  </si>
  <si>
    <r>
      <rPr>
        <b/>
        <sz val="9"/>
        <rFont val="Times New Roman"/>
        <family val="1"/>
      </rPr>
      <t>Despesas
Previdenciárias</t>
    </r>
    <r>
      <rPr>
        <b/>
        <sz val="10"/>
        <rFont val="Times New Roman"/>
        <family val="1"/>
      </rPr>
      <t xml:space="preserve">
</t>
    </r>
  </si>
  <si>
    <t>TOTAL DAS RECEITAS PREVIDENCIÁRIAS RPPS - (IV) = (I + III - II)</t>
  </si>
  <si>
    <t>ADMINISTRAÇÃO (V)</t>
  </si>
  <si>
    <t>PREVIDÊNCIA (VI)</t>
  </si>
  <si>
    <t>TOTAL DAS DESPESAS PREVIDENCIÁRIAS RPPS (VII) = (V + VI)</t>
  </si>
  <si>
    <t>RECEITAS CORRENTES (IX)</t>
  </si>
  <si>
    <t>RECEITAS DE CAPITAL (X)</t>
  </si>
  <si>
    <t>TOTAL DAS RECEITAS PREVIDENCIÁRIAS RPPS - (XI) = (IX + X)</t>
  </si>
  <si>
    <t>ADMINISTRAÇÃO (XII)</t>
  </si>
  <si>
    <t>PREVIDÊNCIA (XIII)</t>
  </si>
  <si>
    <t>TOTAL DAS DESPESAS PREVIDENCIÁRIAS RPPS (XIV) = (XII + XIII)</t>
  </si>
  <si>
    <t>NOTA:</t>
  </si>
  <si>
    <t>1 Como a Portaria MPS 746/2011 determina que os recursos provenientes desses aportes devem permanecer aplicados, no mínimo, por 5 (cinco) anos, essa receita não deverá compor o total das receitas previdenciárias do período de apuração.</t>
  </si>
  <si>
    <t xml:space="preserve">    Alienação de Bens Intangíveis</t>
  </si>
  <si>
    <t>RECEITAS E DESPESAS PREVIDENCIÁRIAS DO REGIME PRÓPRIO DE PREVIDÊNCIA DOS SERVIDORES</t>
  </si>
  <si>
    <t xml:space="preserve">    Rendimentos de Aplicações Financeiras</t>
  </si>
  <si>
    <r>
      <t>Aportes Periódicos para Amortização de Déficit Atuarial do RPPS (II)</t>
    </r>
    <r>
      <rPr>
        <vertAlign val="superscript"/>
        <sz val="10"/>
        <rFont val="Times New Roman"/>
        <family val="1"/>
      </rPr>
      <t>1</t>
    </r>
  </si>
  <si>
    <r>
      <t>RESULTADO PREVIDENCIÁRIO (VIII) = (IV – VII)</t>
    </r>
    <r>
      <rPr>
        <b/>
        <vertAlign val="superscript"/>
        <sz val="10"/>
        <rFont val="Times New Roman"/>
        <family val="1"/>
      </rPr>
      <t>2</t>
    </r>
  </si>
  <si>
    <r>
      <t>RESULTADO PREVIDENCIÁRIO (XV) = (XI – XIV)</t>
    </r>
    <r>
      <rPr>
        <b/>
        <vertAlign val="superscript"/>
        <sz val="10"/>
        <rFont val="Times New Roman"/>
        <family val="1"/>
      </rPr>
      <t>2</t>
    </r>
  </si>
  <si>
    <t>UNIÃO</t>
  </si>
  <si>
    <t xml:space="preserve">QUADRO I </t>
  </si>
  <si>
    <t>GASTOS TRIBUTÁRIOS - PROJEÇÕES LDO 20XX - POR FUNÇÃO ORÇAMENTÁRIA - REGIONALIZADO</t>
  </si>
  <si>
    <t>(VALORES NOMINAIS)</t>
  </si>
  <si>
    <t>FUNÇÃO ORÇAMENTÁRIA</t>
  </si>
  <si>
    <t>NORTE</t>
  </si>
  <si>
    <t>NORDESTE</t>
  </si>
  <si>
    <t>CENTRO-OESTE</t>
  </si>
  <si>
    <t xml:space="preserve">SUDESTE </t>
  </si>
  <si>
    <t>SUL</t>
  </si>
  <si>
    <t>ARRECADAÇÃO</t>
  </si>
  <si>
    <t>(...)</t>
  </si>
  <si>
    <t>QUADRO II</t>
  </si>
  <si>
    <t>(RAZÕES PERCENTUAIS)</t>
  </si>
  <si>
    <t>UNIDADE: %</t>
  </si>
  <si>
    <t>UNIDADE: R$ 1,00</t>
  </si>
  <si>
    <t>GASTOS / ARRECADAÇÃO</t>
  </si>
  <si>
    <t>FUNÇÃO ORÇAMENTÁRIA / GASTO TRIBUTÁRIO</t>
  </si>
  <si>
    <t>QUADRO III</t>
  </si>
  <si>
    <t>POR FUNÇÃO ORÇAMENTÁRIA E POR MODALIDADE DE GASTO</t>
  </si>
  <si>
    <t>QUADRO IV</t>
  </si>
  <si>
    <t>POR FUNÇÃO ORÇAMENTÁRIA E MODALIDADE DE GASTO - REGIONALIZADO</t>
  </si>
  <si>
    <t>GASTOS TRIBUTÁRIOS - PROJEÇÕES LDO 20XX</t>
  </si>
  <si>
    <t>QUADRO V</t>
  </si>
  <si>
    <t>CONSOLIDAÇÃO POR FUNÇÃO ORÇAMENTÁRIA</t>
  </si>
  <si>
    <t xml:space="preserve">FUNÇÃO ORÇAMENTÁRIA </t>
  </si>
  <si>
    <t>PART. %</t>
  </si>
  <si>
    <t>QUADRO VI</t>
  </si>
  <si>
    <t>VALORES NOMINAIS E PERCENTUAIS</t>
  </si>
  <si>
    <t>PIB</t>
  </si>
  <si>
    <t>GASTOS TRIBUTÁRIOS</t>
  </si>
  <si>
    <t>QUADRO VII</t>
  </si>
  <si>
    <t>GASTOS TRIBUTÁRIOS - PROJEÇÕES LDO 20XX - CONSOLIDAÇÃO POR TIPO DE TRIBUTO</t>
  </si>
  <si>
    <t>POR TIPO DE TRIBUTO E GASTO TRIBUTÁRIO</t>
  </si>
  <si>
    <t>TRIBUTO / GASTO TRIBUTÁRIO</t>
  </si>
  <si>
    <t>% PART.</t>
  </si>
  <si>
    <t>QUADRO VII-REGIONAL</t>
  </si>
  <si>
    <t>POR TIPO DE TRIBUTO E MODALIDADE DE GASTO - REGIONALIZADO</t>
  </si>
  <si>
    <t>QUADRO VIII</t>
  </si>
  <si>
    <t>GASTOS TRIBUTÁRIOS - PROJEÇÕES LDO 20XX - REGIONALIZAÇÃO POR TIPO DE TRIBUTO</t>
  </si>
  <si>
    <t>QUADRO IX</t>
  </si>
  <si>
    <t>QUADRO X</t>
  </si>
  <si>
    <t>PRINCIPAIS GASTOS TRIBUTÁRIOS - PROJEÇÕES LDO 20XX</t>
  </si>
  <si>
    <t>QUADRO XI</t>
  </si>
  <si>
    <t>GASTOS TRIBUTÁRIOS - PROJEÇÕES LDO 20XX - DESCRIÇÃO LEGAL POR TRIBUTO</t>
  </si>
  <si>
    <t>IMPOSTO SOBRE IMPORTAÇÃO - II</t>
  </si>
  <si>
    <t>PRAZO VIGÊNCIA</t>
  </si>
  <si>
    <t>GASTO TRIBUTÁRIO</t>
  </si>
  <si>
    <t>II</t>
  </si>
  <si>
    <t>QUADRO XII</t>
  </si>
  <si>
    <t>IMPOSTO SOBRE A RENDA PESSOA FÍSICA - IRPF</t>
  </si>
  <si>
    <t>IRPF</t>
  </si>
  <si>
    <t>QUADRO XIII</t>
  </si>
  <si>
    <t>IMPOSTO SOBRE A RENDA PESSOA JURÍDICA - IRPJ</t>
  </si>
  <si>
    <t>IRPJ</t>
  </si>
  <si>
    <t>QUADRO XIV</t>
  </si>
  <si>
    <t>IMPOSTO SOBRE A RENDA RETIDO NA FONTE - IRRF</t>
  </si>
  <si>
    <t>IRRF</t>
  </si>
  <si>
    <t>QUADRO XV</t>
  </si>
  <si>
    <t>IMPOSTO SOBRE PRODUTOS INDUSTRIALIZADOS - OPERAÇÕES INTERNAS - IPI-INTERNO</t>
  </si>
  <si>
    <t>IPI</t>
  </si>
  <si>
    <t>QUADRO XVI</t>
  </si>
  <si>
    <t>IMPOSTO SOBRE PRODUTOS INDUSTRIALIZADOS - VINCULADO À IMPORTAÇÃO - IPI-VINCULADO</t>
  </si>
  <si>
    <t>IPI-V</t>
  </si>
  <si>
    <t>QUADRO XVII</t>
  </si>
  <si>
    <t>IMPOSTO SOBRE OPERAÇÕES FINANCEIRAS - IOF</t>
  </si>
  <si>
    <t>IOF</t>
  </si>
  <si>
    <t>QUADRO XVIII</t>
  </si>
  <si>
    <t>IMPOSTO SOBRE PROPRIEDADE TERRITORIAL RURAL - ITR</t>
  </si>
  <si>
    <t>ITR</t>
  </si>
  <si>
    <t>QUADRO XIX</t>
  </si>
  <si>
    <t>CONTRIBUIÇÃO SOCIAL PARA O PIS-PASEP</t>
  </si>
  <si>
    <t>PIS/PASEP</t>
  </si>
  <si>
    <t>QUADRO XX</t>
  </si>
  <si>
    <t>CONTRIBUIÇÃO SOCIAL SOBRE O LUCRO LÍQUIDO - CSLL</t>
  </si>
  <si>
    <t>CSLL</t>
  </si>
  <si>
    <t>QUADRO XXI</t>
  </si>
  <si>
    <t>CONTRIBUIÇÃO PARA O FINANCIAMENTO DA SEGURIDADE SOCIAL - COFINS</t>
  </si>
  <si>
    <t>COFINS</t>
  </si>
  <si>
    <t>QUADRO XXII</t>
  </si>
  <si>
    <t>CONTRIBUIÇÃO DE INTERVENÇÃO NO DOMÍNIO ECONÔMICO - CIDE</t>
  </si>
  <si>
    <t>CIDE</t>
  </si>
  <si>
    <t>QUADRO XXIII</t>
  </si>
  <si>
    <t>ADICIONAL AO FRETE PARA A RENOVAÇÃO DA MARINHA MERCANTE - AFRMM</t>
  </si>
  <si>
    <t>AFRMM</t>
  </si>
  <si>
    <t>QUADRO XXIV</t>
  </si>
  <si>
    <t>CONTRIBUIÇÃO PARA O DESENVOLVIMENTO DA INDÚSTRIA CINEMATOGRÁFICA NACIONAL - CONDECINE</t>
  </si>
  <si>
    <t>CONDECINE</t>
  </si>
  <si>
    <t>QUADRO XXV</t>
  </si>
  <si>
    <t>CONTRIBUIÇÃO PARA A PREVIDÊNCIA SOCIAL</t>
  </si>
  <si>
    <t>C. PREVI</t>
  </si>
  <si>
    <t>Previsão Atualizada (a)</t>
  </si>
  <si>
    <t>Receitas Realizadas (b)</t>
  </si>
  <si>
    <t>Saldo a Realizar (a - b)</t>
  </si>
  <si>
    <t>Dotação Atualizada (c)</t>
  </si>
  <si>
    <t>Saldo a Executar (c - d)</t>
  </si>
  <si>
    <t>Exercício Anterior (e)</t>
  </si>
  <si>
    <t>Exercício         (f) = (b - d)</t>
  </si>
  <si>
    <t>Saldo Atual        (e + f)</t>
  </si>
  <si>
    <r>
      <t>Despesas Executadas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(d)</t>
    </r>
  </si>
  <si>
    <t>(1) Inclui despesas empenhadas mas não efetivamente liquidadas, inscritas em restos a pagar não-processados, consideradas executadas no encerramento do exercício, por força da Lei nº 4.320/64.</t>
  </si>
  <si>
    <t>Avaliação do cumprimento de Metas Fiscais</t>
  </si>
  <si>
    <t>A. GOVERNO CENTRAL</t>
  </si>
  <si>
    <t>Previsto LDO</t>
  </si>
  <si>
    <t>Realizado</t>
  </si>
  <si>
    <t>R$ milhões</t>
  </si>
  <si>
    <t>R$ Milhões</t>
  </si>
  <si>
    <t>%PIB</t>
  </si>
  <si>
    <t xml:space="preserve">   I - Receita Primária Total</t>
  </si>
  <si>
    <t xml:space="preserve">     I.1 - Receita Administrada pela RFB Líquida de Incentivos Fiscais, exceto RGPS</t>
  </si>
  <si>
    <t xml:space="preserve">     I.2 - Arrecadação Líquida para o RGPS</t>
  </si>
  <si>
    <t xml:space="preserve">  III - Receita Primária Líquida (I - II)</t>
  </si>
  <si>
    <t xml:space="preserve">  IV - Despesa Primária Total</t>
  </si>
  <si>
    <t xml:space="preserve">    IV.2 - Pessoal e Encargos Sociais</t>
  </si>
  <si>
    <t xml:space="preserve">    IV.3 - Outras Despesas Obrigatórias</t>
  </si>
  <si>
    <t>GRADE DE PARÂMETROS</t>
  </si>
  <si>
    <t>PARÂMETROS</t>
  </si>
  <si>
    <t>PIB real (%)</t>
  </si>
  <si>
    <t>PIB nominal (R$ bilhões)</t>
  </si>
  <si>
    <t>IPCA acumulado (%)</t>
  </si>
  <si>
    <t>INPC acumulado (%)</t>
  </si>
  <si>
    <t>IGP-DI acumulado (%)</t>
  </si>
  <si>
    <t>Taxa Over - SELIC Média (%)</t>
  </si>
  <si>
    <t>Taxa de Câmbio Média (R$/US$)</t>
  </si>
  <si>
    <t>Preço Médio do Petróleo (US$/barril)</t>
  </si>
  <si>
    <t>Valor do Salário Mínimo (R$ 1,00)</t>
  </si>
  <si>
    <t>Massa Salarial Nominal (%)</t>
  </si>
  <si>
    <t>AMF/Tabela - DEMONSTRATIVO PARA PROJEÇÃO DAS METAS ANUAIS</t>
  </si>
  <si>
    <t>Esfera de Governo</t>
  </si>
  <si>
    <t>R$ bilhões</t>
  </si>
  <si>
    <t>Governo Central</t>
  </si>
  <si>
    <t>Estatais Federais</t>
  </si>
  <si>
    <t>Estados, Distrito Federal e Municípios**</t>
  </si>
  <si>
    <t>Setor Público Não Financeiro</t>
  </si>
  <si>
    <t>VARIÁVEIS EM % PIB</t>
  </si>
  <si>
    <t>Variáveis (em % do PIB)</t>
  </si>
  <si>
    <t>** Indicativo.</t>
  </si>
  <si>
    <t>Preços Correntes</t>
  </si>
  <si>
    <t>Preços Constantes</t>
  </si>
  <si>
    <t>FONTE: NOVO SIAFI</t>
  </si>
  <si>
    <t>PROJEÇÕES DE VARIÁVEIS FISCAIS</t>
  </si>
  <si>
    <t>Meta de Resultado Primário do Setor Público Não-Financeiro</t>
  </si>
  <si>
    <t>Dívida Líquida do Setor Público</t>
  </si>
  <si>
    <t>Dívida Bruta do Governo Geral</t>
  </si>
  <si>
    <t>AMF/Tabela - DEMONSTRATIVO PARA PROJEÇÃO DAS VARIÁVEIS FISCAIS</t>
  </si>
  <si>
    <t>TRAJETÓRIA ESTIMADA DO RESULTADO PRIMÁRIO DO SETOR PÚBLICO</t>
  </si>
  <si>
    <t xml:space="preserve">    IV.4 - Despesas do Poder Executivo sujeitas à Programação Financeira</t>
  </si>
  <si>
    <t xml:space="preserve">       IV.4.1 - Obrigatórias com Controle de Fluxo</t>
  </si>
  <si>
    <t xml:space="preserve">       IV.4.2 - Discricionárias </t>
  </si>
  <si>
    <t>PROJEÇÃO DAS VARIÁVEIS FISCAIS</t>
  </si>
  <si>
    <t xml:space="preserve">  V - Meta do Resultado Primário Gov. Central (III - IV)</t>
  </si>
  <si>
    <t>B -  EMPRESAS ESTATAIS FEDERAIS - META DE RESULTADO PRIMÁRIO</t>
  </si>
  <si>
    <t>C - GOVERNO FEDERAL - META DE RESULTADO PRIMÁRIO (A+B)</t>
  </si>
  <si>
    <t xml:space="preserve">D - GOVERNOS ESTADUAIS E MUNICIPAIS - RESULTADO PRIMÁRIO </t>
  </si>
  <si>
    <t>E - SETOR PÚBLICO NÃO FINANCEIRO - RESULTADO PRIMÁRIO (C+D)</t>
  </si>
  <si>
    <t xml:space="preserve">  II - Despesa Primária Total</t>
  </si>
  <si>
    <t>D. DÍVIDA LÍQUIDA DO GOVERNO FEDERAL</t>
  </si>
  <si>
    <t>E. RESULTADO NOMINAL DO GOVERNO FEDERAL</t>
  </si>
  <si>
    <t xml:space="preserve">AVALIAÇÃO DO CUMPRIMENTO DA META DE RESULTADO PRIMÁRIO DO EXERCÍCIO ANTERIOR                 </t>
  </si>
  <si>
    <t>C. GOVERNO FEDERAL - RESULTADO PRIMÁRIO (A+B)</t>
  </si>
  <si>
    <t>B. EMPRESAS ESTATAIS FEDERAIS - RESULTADO PRIMÁRIO</t>
  </si>
  <si>
    <t>Aumento de Receita  Permanente</t>
  </si>
  <si>
    <t>I. Crescimento Real da Atividade Econômica</t>
  </si>
  <si>
    <t>(-) Transferências Constitucionais e Legais</t>
  </si>
  <si>
    <t>(-) Transferências e Complementação da União ao FUNDEB</t>
  </si>
  <si>
    <t>II. Situações descritas no 3º do art. 17 da LRF*</t>
  </si>
  <si>
    <t>* Elevação de alíquotas, ampliação da base de cálculo ou majoração ou criação de tributo ou contribuição.</t>
  </si>
  <si>
    <t xml:space="preserve">     RGPS</t>
  </si>
  <si>
    <t xml:space="preserve">     LOAS/RMV</t>
  </si>
  <si>
    <t xml:space="preserve">     Abono e Seguro-Desemprego</t>
  </si>
  <si>
    <t>III. Deduções da Receita</t>
  </si>
  <si>
    <t>Saldo Final do Aumento Permanente de Receita  (IV) = (I + II - III)</t>
  </si>
  <si>
    <t>Redução Permanente de Despesa (V)</t>
  </si>
  <si>
    <t>Margem Bruta  (VI) = (IV + V)</t>
  </si>
  <si>
    <t>Saldo Utilizado da Margem Bruta (VII)</t>
  </si>
  <si>
    <t>Margem Líquida de Expansão de DOCC (VIII) = (VI - VII)</t>
  </si>
  <si>
    <t xml:space="preserve">   I.1. Receita Administrada pela RFB</t>
  </si>
  <si>
    <t xml:space="preserve">   I.2. Arrecadação Líquida para o RGPS</t>
  </si>
  <si>
    <t xml:space="preserve">   II.1. IRPJ</t>
  </si>
  <si>
    <t xml:space="preserve">   II.2. CSLL</t>
  </si>
  <si>
    <t xml:space="preserve">   II.3. COFINS</t>
  </si>
  <si>
    <t xml:space="preserve">   II.4. PIS/PASEP</t>
  </si>
  <si>
    <t xml:space="preserve">   II.5. RGPS</t>
  </si>
  <si>
    <t>VII.1. Crescimento vegetativo dos gastos sociais</t>
  </si>
  <si>
    <t>VII.2. Aumento real do salário mínimo</t>
  </si>
  <si>
    <t>QUADRO-RESUMO DE RISCOS FISCAIS</t>
  </si>
  <si>
    <t>RISCOS FISCAIS</t>
  </si>
  <si>
    <t>&lt;ANO+1&gt;</t>
  </si>
  <si>
    <t>&lt;ANO+2&gt;</t>
  </si>
  <si>
    <t>Risco Fiscal 1</t>
  </si>
  <si>
    <t>R$ Bilhões</t>
  </si>
  <si>
    <t>Risco Fiscal 2</t>
  </si>
  <si>
    <t>Risco Fiscal 3</t>
  </si>
  <si>
    <t>Risco Fiscal X</t>
  </si>
  <si>
    <t>A. GOVERNO CENTRAL - RESULTADO PRIMÁRIO (I - II + III)</t>
  </si>
  <si>
    <t xml:space="preserve">   I - Receita Primária Líquida</t>
  </si>
  <si>
    <t>FONTE: Órgão Responsável &lt;Nome&gt;</t>
  </si>
  <si>
    <t xml:space="preserve">     I.3 - Receitas Não Administradas pela RFB</t>
  </si>
  <si>
    <t xml:space="preserve">   I.3. Receitas Não Administradas pela RFB</t>
  </si>
  <si>
    <t>AMF – Demonstrativo 2 (LRF, art.4º, §2º, inciso I)</t>
  </si>
  <si>
    <t>Resultado Nominal do Setor Público Não-Financeiro</t>
  </si>
  <si>
    <t>AMF/Tabela 3 - DEMONSTRATIVO 3 – METAS ANUAIS</t>
  </si>
  <si>
    <t xml:space="preserve">  II- Transferências por Repartição de Receita</t>
  </si>
  <si>
    <t xml:space="preserve">  VI - Meta do Resultado Primário Gov. Central (III - IV + V)</t>
  </si>
  <si>
    <t xml:space="preserve">  II - Transferências por Repartição de Receita</t>
  </si>
  <si>
    <t xml:space="preserve">    VI.1 - Resultado do Tesouro Nacional e Banco Central</t>
  </si>
  <si>
    <t xml:space="preserve">    VI.2 - Resultado da Previdência Social</t>
  </si>
  <si>
    <t xml:space="preserve">   VI.1 - Resultado do Tesouro Nacional e Banco Central</t>
  </si>
  <si>
    <t xml:space="preserve">   VI.2 - Resultado da Previdência Social</t>
  </si>
  <si>
    <t xml:space="preserve">    IV.1 - Benefícios Previdenciários</t>
  </si>
  <si>
    <t xml:space="preserve">    V.1 - Resultado do Tesouro Nacional e Banco Central</t>
  </si>
  <si>
    <t xml:space="preserve">    V.2 - Resultado da Previdência Social</t>
  </si>
  <si>
    <r>
      <t xml:space="preserve">  V. Discrepância Estatística e Ajuste Metodológico</t>
    </r>
    <r>
      <rPr>
        <vertAlign val="superscript"/>
        <sz val="12"/>
        <rFont val="Times New Roman"/>
        <family val="1"/>
      </rPr>
      <t>1</t>
    </r>
  </si>
  <si>
    <r>
      <t>B -  EMPRESAS ESTATAIS FEDERAIS - META DE RESULTADO PRIMÁRIO</t>
    </r>
    <r>
      <rPr>
        <b/>
        <vertAlign val="superscript"/>
        <sz val="12"/>
        <rFont val="Times New Roman"/>
        <family val="1"/>
      </rPr>
      <t>2</t>
    </r>
  </si>
  <si>
    <r>
      <t>C - GOVERNO FEDERAL - META DE RESULTADO PRIMÁRIO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 xml:space="preserve"> (A+B)</t>
    </r>
  </si>
  <si>
    <t xml:space="preserve">1- Este item aplica-se apenas aos valores realizados e não deve ser preenchido no caso dos valores projetados. </t>
  </si>
  <si>
    <t>2- No caso dos valores realizados dos três exercícios anteriores, trata-se de Resultado Primário apurado e não de Meta de Resultado Primário.</t>
  </si>
  <si>
    <r>
      <t xml:space="preserve">  III - Discrepância Estatística e Ajuste Metodológico</t>
    </r>
    <r>
      <rPr>
        <vertAlign val="superscript"/>
        <sz val="12"/>
        <rFont val="Times New Roman"/>
        <family val="1"/>
      </rPr>
      <t>1</t>
    </r>
  </si>
  <si>
    <t>RECEITAS DE CAPITAL (III)</t>
  </si>
  <si>
    <t>MUNICÍPIO DE BALNEÁRIO CAMBORIÚ</t>
  </si>
  <si>
    <t>Abertura de Créditos adicionais a partir da Reserva de Contingência do RPPS ou reserva matemática</t>
  </si>
  <si>
    <t>Utilização de recursos do orçamento vigente ou de superávit financeiro</t>
  </si>
  <si>
    <t>Remanejamento de dotações</t>
  </si>
  <si>
    <t>Outros Passivos Contingentes (Demandas Judiciais)</t>
  </si>
  <si>
    <t>Índices de Inflação</t>
  </si>
  <si>
    <t>ACUMULADO</t>
  </si>
  <si>
    <t>RCL Projetada</t>
  </si>
  <si>
    <t>Inflação Projetada</t>
  </si>
  <si>
    <t>-</t>
  </si>
  <si>
    <t>Isenção</t>
  </si>
  <si>
    <t>Munícipe de baixa renda  - Lei 3427/2012</t>
  </si>
  <si>
    <t>Impostos e taxas</t>
  </si>
  <si>
    <t>Revisão de Alíquotas</t>
  </si>
  <si>
    <t>Contribuintes afetados</t>
  </si>
  <si>
    <t>Adequação dos gastos à disponibilidade de recursos. Criação de novas taxas ou tarifas</t>
  </si>
  <si>
    <t>Anistia</t>
  </si>
  <si>
    <t>Incentivos aos empreendimentos geradores de fluxos turisticos e imobiliários com autorização legislativa  especifica</t>
  </si>
  <si>
    <t>Aumento da arrecadação de impostos através da elevação de investimentos e oportunidades</t>
  </si>
  <si>
    <t>Adequação dos gastos à disponibilidade de recursos</t>
  </si>
  <si>
    <t>Avaliação do Aumento Permanente da Receita e Despesas Obrigatórias de Caráter Continuado</t>
  </si>
  <si>
    <t>Metodologia e Memória de Cálculo das Novas Despesas de Caráter Continuado</t>
  </si>
  <si>
    <t>Valores em Milhares</t>
  </si>
  <si>
    <t>Receitas</t>
  </si>
  <si>
    <t>1. Receitas Correntes</t>
  </si>
  <si>
    <t>1.1 Receitas Próprias</t>
  </si>
  <si>
    <t>IMPOSTOS</t>
  </si>
  <si>
    <t xml:space="preserve">  IPTU</t>
  </si>
  <si>
    <t xml:space="preserve">  ISS</t>
  </si>
  <si>
    <t xml:space="preserve">  ITBI</t>
  </si>
  <si>
    <t>TAXAS</t>
  </si>
  <si>
    <t>RECEITA DE SERVIÇOS</t>
  </si>
  <si>
    <t>OUTRAS RECEITAS PRÓPRIAS</t>
  </si>
  <si>
    <t>1.2 Transferências</t>
  </si>
  <si>
    <t>COTA-PARTE DO FUNDO PARTIC. DOS MUNICIP.</t>
  </si>
  <si>
    <t>COTA PARTE DO ICMS</t>
  </si>
  <si>
    <t>TRANSFERÊNCIAS RECURSOS FUNDEB</t>
  </si>
  <si>
    <t>OUTRAS TRANSFERÊNCIAS</t>
  </si>
  <si>
    <t>Aumento Permanente da Receita do FUNDEB %</t>
  </si>
  <si>
    <t>Média Geral do Aumento Permanente da Receita nos últimos 3 anos - %</t>
  </si>
  <si>
    <t>Média Geral do Aumento do FUNDEB - últimos 3 exercícios</t>
  </si>
  <si>
    <t>Aumento permanente da receita do FUNDEB</t>
  </si>
  <si>
    <t>NOVAS DOCC</t>
  </si>
  <si>
    <t>AUMENTO CUSTEIO DA OFERTA DE SERVIÇOS PÚBLICOS</t>
  </si>
  <si>
    <t>Orides Kormann</t>
  </si>
  <si>
    <t>Roberto Fischer</t>
  </si>
  <si>
    <t>Prefeito Municipal</t>
  </si>
  <si>
    <t>Técnico Contábil</t>
  </si>
  <si>
    <t>CRC/SC 013201/O-3</t>
  </si>
  <si>
    <t>Aumento Permanente da Receita Corrente %</t>
  </si>
  <si>
    <t>Documento complementar ao AMF - Demonstrativo 8 (LRF, art. 4°, § 2°, inciso V)</t>
  </si>
  <si>
    <t>Demandas Judiciais RPPS</t>
  </si>
  <si>
    <t>Contribuintes afetados pela lei 4.511/2021</t>
  </si>
  <si>
    <t>Aumento da arrecadação de impostos através da elevação de investimentos e oportunidades geradas a partir da aprovação da lei.</t>
  </si>
  <si>
    <t>Ateração alíquotas categorias específicas</t>
  </si>
  <si>
    <t>Impostos (ISS)</t>
  </si>
  <si>
    <t>Impostos (IPTU)</t>
  </si>
  <si>
    <t>Bloqueio orçametário e ou limitação de despesas conforme a fonte de destinação de recursos.</t>
  </si>
  <si>
    <t>Metas Previstas em 2020</t>
  </si>
  <si>
    <t>Metas Realizadas em 2020</t>
  </si>
  <si>
    <t>RCL REALIZADA (AJUSTADA):</t>
  </si>
  <si>
    <t>RCL PREVISTA NA LOA:</t>
  </si>
  <si>
    <t xml:space="preserve"> Receitas Primárias Correntes</t>
  </si>
  <si>
    <t xml:space="preserve"> Impostos, Taxas e Contribuições de Melhoria</t>
  </si>
  <si>
    <t xml:space="preserve"> Contribuições</t>
  </si>
  <si>
    <t xml:space="preserve"> Transferências Correntes</t>
  </si>
  <si>
    <t xml:space="preserve"> Demais Receitas Primárias Correntes</t>
  </si>
  <si>
    <t xml:space="preserve"> Receitas Primárias de Capital</t>
  </si>
  <si>
    <t xml:space="preserve"> Despesas Primárias Correntes</t>
  </si>
  <si>
    <t xml:space="preserve"> Pessoal e Encargos Sociais</t>
  </si>
  <si>
    <t xml:space="preserve"> Outras Despesas Correntes</t>
  </si>
  <si>
    <t xml:space="preserve"> Despesas Primárias de Capital</t>
  </si>
  <si>
    <t xml:space="preserve"> Pagamento de Restos a Pagar de Despesas Primárias</t>
  </si>
  <si>
    <t xml:space="preserve"> Juros, Encargos e Variações Monetárias Ativos (IV)</t>
  </si>
  <si>
    <t xml:space="preserve"> Juros, Encargos e Variações Monetárias Passivos (V)</t>
  </si>
  <si>
    <t xml:space="preserve"> Resultado Nominal - (VI) = (III + (IV - V))</t>
  </si>
  <si>
    <t>Receitas Primárias advindas de PPP (VII)</t>
  </si>
  <si>
    <t>Despesas Primárias geradas por PPP (VIII)</t>
  </si>
  <si>
    <t>Impacto do saldo das PPPs (IX) = (VII - VIII)</t>
  </si>
  <si>
    <t xml:space="preserve">2018
(c) </t>
  </si>
  <si>
    <t>2019
(b)</t>
  </si>
  <si>
    <t>2020
(a)</t>
  </si>
  <si>
    <t>2018
(f)</t>
  </si>
  <si>
    <t>2019                                               (e)</t>
  </si>
  <si>
    <t>2020                                   (d)</t>
  </si>
  <si>
    <r>
      <t>2018
 (i)</t>
    </r>
    <r>
      <rPr>
        <b/>
        <sz val="12"/>
        <rFont val="Calibri"/>
        <family val="2"/>
      </rPr>
      <t>¹</t>
    </r>
    <r>
      <rPr>
        <b/>
        <sz val="12"/>
        <rFont val="Times New Roman"/>
        <family val="1"/>
      </rPr>
      <t xml:space="preserve"> = (Ic – IIf)</t>
    </r>
  </si>
  <si>
    <t>2019
 (h) = ((Ib – IIe) + IIIi)</t>
  </si>
  <si>
    <t>2020
(g) = ((Ia – IId) + IIIh)</t>
  </si>
  <si>
    <r>
      <t xml:space="preserve">Nota : </t>
    </r>
    <r>
      <rPr>
        <sz val="12"/>
        <rFont val="Calibri"/>
        <family val="2"/>
      </rPr>
      <t>¹</t>
    </r>
    <r>
      <rPr>
        <sz val="12"/>
        <rFont val="Times New Roman"/>
        <family val="1"/>
      </rPr>
      <t xml:space="preserve"> Ao cálculo final do valor </t>
    </r>
    <r>
      <rPr>
        <b/>
        <sz val="12"/>
        <rFont val="Times New Roman"/>
        <family val="1"/>
      </rPr>
      <t>(i)</t>
    </r>
    <r>
      <rPr>
        <sz val="12"/>
        <rFont val="Times New Roman"/>
        <family val="1"/>
      </rPr>
      <t xml:space="preserve"> foi adiconado o saldo financeiro do exercício de 2017</t>
    </r>
  </si>
  <si>
    <t>Aumento permanente da receita - considerando a média geral obtida pela arrecadação dos últimos 3 exercícios sobre o valor efetivamente arrecadado no exercício de 2020 - R$</t>
  </si>
  <si>
    <t>Valor Previsto para 2022</t>
  </si>
  <si>
    <t>AUMENTO DE DESPESAS NA ÁREA DE EDUCAÇÃO DEVIDO AMPLIAÇÃO DE VAGAS</t>
  </si>
  <si>
    <t xml:space="preserve">Valores em Milhares </t>
  </si>
  <si>
    <t>DESPESAS DE PESSOAL GERAL (CONCESSÃO DE REAJUSTES ACIMA DO PREVISTO)</t>
  </si>
  <si>
    <t>2 O resultado previdenciário poderá ser apresentado por meio da diferença entre previsão da receita e a dotação da despesa e entre a receita realizada e a despesa liquidada (do 1º ao 5º bimestre) e a despesa empenhada (no 6º bimestre).</t>
  </si>
  <si>
    <t>PROJEÇÃO ATUARIAL DO REGIME PRÓPRIO DE PREVIDÊNCIA DOS SERVIDORES₃</t>
  </si>
  <si>
    <t>3 A projeção atuarial foi realizada pela empresa Lumens Atuarial, tendo como técnico responsável o atuário Guilherme Thadeu Lorenzi Walter,  MIBA nº 2091, no qual gerou a Nota Técnica Atuarial Fundo em Capitalização nº 2020.000933.1 , emitido em 15/03/2021.</t>
  </si>
  <si>
    <t>FONTE: Sistema e-Pública, Unidade Responsável: Secretaria de Planejamento e Gestão Orçamentária, 22/09/2021 às 16:44</t>
  </si>
  <si>
    <t>FONTE: Sistema e-Pública, Unidade Responsável: Secretaria de Planejamento e Gestão Orçamentária, 22/09/2021 às 16:47</t>
  </si>
  <si>
    <t>FONTE: Sistema e-Pública, Unidade Responsável: Secretaria de Planejamento e Gestão Orçamentária, 22/09/2021 às 16:55</t>
  </si>
  <si>
    <t>FONTE: Sistema e-Pública, Unidade Responsável: Secretaria de Planejamento e Gestão Orçamentária, 22/09/2021 às 17:01</t>
  </si>
  <si>
    <t>FONTE: Sistema e-Pública, Unidade Responsável: Secretaria de Planejamento e Gestão Orçamentária, 22/09/2021 às 17:10</t>
  </si>
  <si>
    <t>FONTE: Sistema e-Pública, Unidade Responsável: Secretaria de Planejamento e Gestão Orçamentária, 22/09/2021 às 17:13</t>
  </si>
  <si>
    <t>FONTE: Sistema e-Pública, Unidade Responsável: Secretaria de Planejamento e Gestão Orçamentária, 22/09/2021 às 17:18</t>
  </si>
  <si>
    <t>FONTE: Sistema e-Pública, Unidade Responsável: Secretaria de Planejamento e Gestão Orçamentária, 22/09/2021 às 17:23</t>
  </si>
  <si>
    <t>FONTE: Sistema e-Pública, Unidade Responsável: Secretaria de Planejamento e Gestão Orçamentária, 22/09/2021 às 17:31</t>
  </si>
  <si>
    <t>FONTE: Sistema e-Pública, Unidade Responsável: Secretaria de Planejamento e Gestão Orçamentária, 22/09/2021 às 17:35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</si>
</sst>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8" formatCode="&quot;R$&quot;\ #,##0.00;[Red]\-&quot;R$&quot;\ #,##0.00"/>
    <numFmt numFmtId="43" formatCode="_-* #,##0.00_-;\-* #,##0.00_-;_-* &quot;-&quot;??_-;_-@_-"/>
    <numFmt numFmtId="164" formatCode="&quot;R$ &quot;#,##0.00_);[Red]\(&quot;R$ &quot;#,##0.00\)"/>
    <numFmt numFmtId="165" formatCode="_-* #,##0.00000_-;\-* #,##0.00000_-;_-* &quot;-&quot;??_-;_-@_-"/>
    <numFmt numFmtId="166" formatCode="&quot;R$&quot;\ #,##0.00"/>
    <numFmt numFmtId="167" formatCode="0.000%"/>
    <numFmt numFmtId="168" formatCode="_(* #,##0.00_);_(* \(#,##0.00\);_(* &quot;-&quot;??_);_(@_)"/>
    <numFmt numFmtId="169" formatCode="_(* #,##0_);_(* \(#,##0\);_(* &quot;-&quot;??_);_(@_)"/>
    <numFmt numFmtId="170" formatCode="_-* #,##0_-;\-* #,##0_-;_-* &quot;-&quot;??_-;_-@_-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8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sz val="11"/>
      <name val="Times New Roman"/>
      <family val="1"/>
    </font>
    <font>
      <b/>
      <u/>
      <sz val="12"/>
      <name val="Times New Roman"/>
      <family val="1"/>
    </font>
    <font>
      <b/>
      <u/>
      <sz val="12"/>
      <name val="Arial"/>
      <family val="2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</font>
    <font>
      <b/>
      <sz val="10.5"/>
      <name val="Times New Roman"/>
      <family val="1"/>
    </font>
    <font>
      <b/>
      <sz val="9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0"/>
      <name val="Times New Roman"/>
      <family val="1"/>
    </font>
    <font>
      <sz val="12"/>
      <color rgb="FF00B050"/>
      <name val="Arial"/>
      <family val="2"/>
    </font>
    <font>
      <vertAlign val="superscript"/>
      <sz val="12"/>
      <name val="Times New Roman"/>
      <family val="1"/>
    </font>
    <font>
      <b/>
      <vertAlign val="superscript"/>
      <sz val="12"/>
      <name val="Times New Roman"/>
      <family val="1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</font>
    <font>
      <b/>
      <sz val="12"/>
      <name val="Calibri"/>
      <family val="2"/>
    </font>
    <font>
      <sz val="12"/>
      <name val="Calibri"/>
      <family val="2"/>
    </font>
    <font>
      <sz val="11"/>
      <color indexed="8"/>
      <name val="Calibri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9"/>
      <name val="Times New Roman"/>
      <family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lightUp">
        <bgColor theme="0" tint="-0.14993743705557422"/>
      </patternFill>
    </fill>
    <fill>
      <patternFill patternType="lightUp">
        <bgColor theme="0" tint="-0.14990691854609822"/>
      </patternFill>
    </fill>
    <fill>
      <patternFill patternType="lightUp">
        <bgColor theme="0" tint="-0.14996795556505021"/>
      </patternFill>
    </fill>
    <fill>
      <patternFill patternType="solid">
        <fgColor theme="0" tint="-4.9989318521683403E-2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thin">
        <color indexed="64"/>
      </left>
      <right/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theme="6" tint="-0.499984740745262"/>
      </bottom>
      <diagonal/>
    </border>
    <border>
      <left/>
      <right style="medium">
        <color theme="6" tint="-0.499984740745262"/>
      </right>
      <top/>
      <bottom style="hair">
        <color theme="6" tint="-0.499984740745262"/>
      </bottom>
      <diagonal/>
    </border>
    <border>
      <left style="medium">
        <color theme="6" tint="-0.499984740745262"/>
      </left>
      <right/>
      <top/>
      <bottom style="hair">
        <color theme="6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6" tint="-0.499984740745262"/>
      </top>
      <bottom style="hair">
        <color theme="6" tint="-0.499984740745262"/>
      </bottom>
      <diagonal/>
    </border>
    <border>
      <left/>
      <right style="medium">
        <color theme="6" tint="-0.499984740745262"/>
      </right>
      <top style="hair">
        <color theme="6" tint="-0.499984740745262"/>
      </top>
      <bottom style="hair">
        <color theme="6" tint="-0.499984740745262"/>
      </bottom>
      <diagonal/>
    </border>
    <border>
      <left style="medium">
        <color theme="6" tint="-0.499984740745262"/>
      </left>
      <right/>
      <top style="hair">
        <color theme="6" tint="-0.499984740745262"/>
      </top>
      <bottom style="hair">
        <color theme="6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6" tint="-0.499984740745262"/>
      </top>
      <bottom/>
      <diagonal/>
    </border>
    <border>
      <left/>
      <right style="medium">
        <color theme="6" tint="-0.499984740745262"/>
      </right>
      <top style="hair">
        <color theme="6" tint="-0.499984740745262"/>
      </top>
      <bottom/>
      <diagonal/>
    </border>
    <border>
      <left style="medium">
        <color theme="6" tint="-0.499984740745262"/>
      </left>
      <right/>
      <top style="hair">
        <color theme="6" tint="-0.499984740745262"/>
      </top>
      <bottom/>
      <diagonal/>
    </border>
    <border>
      <left style="thin">
        <color indexed="64"/>
      </left>
      <right style="medium">
        <color theme="6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6" tint="-0.499984740745262"/>
      </left>
      <right style="medium">
        <color theme="6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6" tint="-0.499984740745262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theme="6" tint="-0.499984740745262"/>
      </bottom>
      <diagonal/>
    </border>
    <border>
      <left/>
      <right/>
      <top/>
      <bottom style="hair">
        <color theme="6" tint="-0.499984740745262"/>
      </bottom>
      <diagonal/>
    </border>
    <border>
      <left style="thin">
        <color indexed="64"/>
      </left>
      <right/>
      <top style="hair">
        <color theme="6" tint="-0.499984740745262"/>
      </top>
      <bottom style="hair">
        <color theme="6" tint="-0.499984740745262"/>
      </bottom>
      <diagonal/>
    </border>
    <border>
      <left/>
      <right/>
      <top style="hair">
        <color theme="6" tint="-0.499984740745262"/>
      </top>
      <bottom style="hair">
        <color theme="6" tint="-0.499984740745262"/>
      </bottom>
      <diagonal/>
    </border>
    <border>
      <left/>
      <right/>
      <top style="hair">
        <color theme="6" tint="-0.499984740745262"/>
      </top>
      <bottom/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6" tint="-0.499984740745262"/>
      </bottom>
      <diagonal/>
    </border>
    <border>
      <left style="thin">
        <color indexed="64"/>
      </left>
      <right/>
      <top style="hair">
        <color theme="6" tint="-0.499984740745262"/>
      </top>
      <bottom/>
      <diagonal/>
    </border>
    <border>
      <left/>
      <right style="thin">
        <color indexed="64"/>
      </right>
      <top style="hair">
        <color theme="6" tint="-0.499984740745262"/>
      </top>
      <bottom/>
      <diagonal/>
    </border>
  </borders>
  <cellStyleXfs count="12">
    <xf numFmtId="0" fontId="0" fillId="0" borderId="0"/>
    <xf numFmtId="0" fontId="7" fillId="0" borderId="0"/>
    <xf numFmtId="43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30" fillId="0" borderId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7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4">
    <xf numFmtId="0" fontId="0" fillId="0" borderId="0" xfId="0"/>
    <xf numFmtId="0" fontId="3" fillId="0" borderId="1" xfId="0" applyFont="1" applyBorder="1"/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vertical="center"/>
    </xf>
    <xf numFmtId="0" fontId="6" fillId="0" borderId="0" xfId="0" applyFont="1" applyAlignment="1">
      <alignment vertical="top" wrapText="1"/>
    </xf>
    <xf numFmtId="4" fontId="6" fillId="0" borderId="3" xfId="0" applyNumberFormat="1" applyFont="1" applyBorder="1" applyAlignment="1">
      <alignment wrapText="1"/>
    </xf>
    <xf numFmtId="4" fontId="6" fillId="0" borderId="4" xfId="0" applyNumberFormat="1" applyFont="1" applyBorder="1" applyAlignment="1">
      <alignment wrapText="1"/>
    </xf>
    <xf numFmtId="10" fontId="6" fillId="0" borderId="3" xfId="0" applyNumberFormat="1" applyFont="1" applyBorder="1" applyAlignment="1">
      <alignment wrapText="1"/>
    </xf>
    <xf numFmtId="10" fontId="6" fillId="0" borderId="4" xfId="0" applyNumberFormat="1" applyFont="1" applyBorder="1" applyAlignment="1">
      <alignment wrapText="1"/>
    </xf>
    <xf numFmtId="10" fontId="6" fillId="0" borderId="0" xfId="0" applyNumberFormat="1" applyFont="1" applyAlignment="1">
      <alignment wrapText="1"/>
    </xf>
    <xf numFmtId="10" fontId="6" fillId="0" borderId="2" xfId="0" applyNumberFormat="1" applyFont="1" applyBorder="1" applyAlignment="1">
      <alignment wrapText="1"/>
    </xf>
    <xf numFmtId="4" fontId="6" fillId="0" borderId="8" xfId="0" applyNumberFormat="1" applyFont="1" applyBorder="1" applyAlignment="1">
      <alignment wrapText="1"/>
    </xf>
    <xf numFmtId="4" fontId="6" fillId="0" borderId="9" xfId="0" applyNumberFormat="1" applyFont="1" applyBorder="1" applyAlignment="1">
      <alignment wrapText="1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4" fillId="2" borderId="13" xfId="0" applyFont="1" applyFill="1" applyBorder="1" applyAlignment="1">
      <alignment horizontal="center" wrapText="1"/>
    </xf>
    <xf numFmtId="0" fontId="9" fillId="0" borderId="0" xfId="0" applyFont="1"/>
    <xf numFmtId="0" fontId="10" fillId="0" borderId="0" xfId="0" applyFont="1"/>
    <xf numFmtId="164" fontId="6" fillId="0" borderId="5" xfId="0" applyNumberFormat="1" applyFont="1" applyBorder="1" applyAlignment="1">
      <alignment horizontal="right" wrapText="1"/>
    </xf>
    <xf numFmtId="0" fontId="9" fillId="2" borderId="14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wrapText="1"/>
    </xf>
    <xf numFmtId="0" fontId="9" fillId="2" borderId="0" xfId="0" applyFont="1" applyFill="1" applyAlignment="1">
      <alignment horizontal="center" wrapText="1"/>
    </xf>
    <xf numFmtId="0" fontId="9" fillId="2" borderId="4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4" fontId="6" fillId="0" borderId="3" xfId="0" applyNumberFormat="1" applyFont="1" applyBorder="1" applyAlignment="1">
      <alignment vertical="top" wrapText="1"/>
    </xf>
    <xf numFmtId="0" fontId="6" fillId="0" borderId="1" xfId="0" applyFont="1" applyBorder="1"/>
    <xf numFmtId="0" fontId="6" fillId="0" borderId="0" xfId="0" applyFont="1"/>
    <xf numFmtId="0" fontId="12" fillId="0" borderId="1" xfId="0" applyFont="1" applyBorder="1"/>
    <xf numFmtId="0" fontId="10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left" wrapText="1"/>
    </xf>
    <xf numFmtId="0" fontId="6" fillId="0" borderId="22" xfId="0" applyFont="1" applyBorder="1" applyAlignment="1">
      <alignment horizontal="left" wrapText="1"/>
    </xf>
    <xf numFmtId="164" fontId="6" fillId="0" borderId="0" xfId="0" applyNumberFormat="1" applyFont="1" applyAlignment="1">
      <alignment horizontal="right"/>
    </xf>
    <xf numFmtId="0" fontId="6" fillId="0" borderId="0" xfId="0" applyFont="1" applyAlignment="1">
      <alignment vertical="center"/>
    </xf>
    <xf numFmtId="4" fontId="6" fillId="0" borderId="23" xfId="0" applyNumberFormat="1" applyFont="1" applyBorder="1" applyAlignment="1">
      <alignment vertical="top"/>
    </xf>
    <xf numFmtId="10" fontId="6" fillId="0" borderId="7" xfId="0" applyNumberFormat="1" applyFont="1" applyBorder="1" applyAlignment="1">
      <alignment vertical="top"/>
    </xf>
    <xf numFmtId="4" fontId="6" fillId="0" borderId="1" xfId="0" applyNumberFormat="1" applyFont="1" applyBorder="1" applyAlignment="1">
      <alignment vertical="top"/>
    </xf>
    <xf numFmtId="10" fontId="6" fillId="0" borderId="23" xfId="0" applyNumberFormat="1" applyFont="1" applyBorder="1" applyAlignment="1">
      <alignment vertical="top"/>
    </xf>
    <xf numFmtId="4" fontId="6" fillId="0" borderId="24" xfId="0" applyNumberFormat="1" applyFont="1" applyBorder="1"/>
    <xf numFmtId="10" fontId="6" fillId="0" borderId="8" xfId="0" applyNumberFormat="1" applyFont="1" applyBorder="1"/>
    <xf numFmtId="4" fontId="6" fillId="0" borderId="0" xfId="0" applyNumberFormat="1" applyFont="1"/>
    <xf numFmtId="10" fontId="6" fillId="0" borderId="24" xfId="0" applyNumberFormat="1" applyFont="1" applyBorder="1"/>
    <xf numFmtId="0" fontId="6" fillId="0" borderId="2" xfId="0" applyFont="1" applyBorder="1"/>
    <xf numFmtId="4" fontId="6" fillId="0" borderId="25" xfId="0" applyNumberFormat="1" applyFont="1" applyBorder="1"/>
    <xf numFmtId="10" fontId="6" fillId="0" borderId="9" xfId="0" applyNumberFormat="1" applyFont="1" applyBorder="1"/>
    <xf numFmtId="4" fontId="6" fillId="0" borderId="2" xfId="0" applyNumberFormat="1" applyFont="1" applyBorder="1"/>
    <xf numFmtId="4" fontId="6" fillId="0" borderId="1" xfId="0" applyNumberFormat="1" applyFont="1" applyBorder="1"/>
    <xf numFmtId="0" fontId="9" fillId="2" borderId="1" xfId="0" applyFont="1" applyFill="1" applyBorder="1"/>
    <xf numFmtId="0" fontId="9" fillId="2" borderId="0" xfId="0" applyFont="1" applyFill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2" xfId="0" applyFont="1" applyFill="1" applyBorder="1"/>
    <xf numFmtId="0" fontId="9" fillId="2" borderId="25" xfId="0" applyFont="1" applyFill="1" applyBorder="1"/>
    <xf numFmtId="0" fontId="9" fillId="2" borderId="9" xfId="0" applyFont="1" applyFill="1" applyBorder="1"/>
    <xf numFmtId="0" fontId="10" fillId="0" borderId="0" xfId="0" applyFont="1" applyAlignment="1">
      <alignment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wrapText="1"/>
    </xf>
    <xf numFmtId="4" fontId="6" fillId="2" borderId="4" xfId="0" applyNumberFormat="1" applyFont="1" applyFill="1" applyBorder="1" applyAlignment="1">
      <alignment wrapText="1"/>
    </xf>
    <xf numFmtId="10" fontId="6" fillId="2" borderId="4" xfId="0" applyNumberFormat="1" applyFont="1" applyFill="1" applyBorder="1" applyAlignment="1">
      <alignment wrapText="1"/>
    </xf>
    <xf numFmtId="10" fontId="6" fillId="2" borderId="2" xfId="0" applyNumberFormat="1" applyFont="1" applyFill="1" applyBorder="1" applyAlignment="1">
      <alignment wrapText="1"/>
    </xf>
    <xf numFmtId="164" fontId="6" fillId="0" borderId="5" xfId="0" applyNumberFormat="1" applyFont="1" applyBorder="1" applyAlignment="1">
      <alignment horizontal="right" vertical="top" wrapText="1"/>
    </xf>
    <xf numFmtId="0" fontId="6" fillId="0" borderId="3" xfId="0" applyFont="1" applyBorder="1" applyAlignment="1">
      <alignment vertical="top" wrapText="1"/>
    </xf>
    <xf numFmtId="4" fontId="6" fillId="0" borderId="7" xfId="0" applyNumberFormat="1" applyFont="1" applyBorder="1" applyAlignment="1">
      <alignment vertical="top" wrapText="1"/>
    </xf>
    <xf numFmtId="4" fontId="6" fillId="0" borderId="23" xfId="0" applyNumberFormat="1" applyFont="1" applyBorder="1" applyAlignment="1">
      <alignment vertical="top" wrapText="1"/>
    </xf>
    <xf numFmtId="4" fontId="6" fillId="0" borderId="8" xfId="0" applyNumberFormat="1" applyFont="1" applyBorder="1" applyAlignment="1">
      <alignment vertical="top" wrapText="1"/>
    </xf>
    <xf numFmtId="4" fontId="6" fillId="0" borderId="2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4" fontId="6" fillId="0" borderId="9" xfId="0" applyNumberFormat="1" applyFont="1" applyBorder="1" applyAlignment="1">
      <alignment vertical="top" wrapText="1"/>
    </xf>
    <xf numFmtId="4" fontId="6" fillId="0" borderId="25" xfId="0" applyNumberFormat="1" applyFont="1" applyBorder="1" applyAlignment="1">
      <alignment vertical="top" wrapText="1"/>
    </xf>
    <xf numFmtId="4" fontId="6" fillId="0" borderId="0" xfId="0" applyNumberFormat="1" applyFont="1" applyAlignment="1">
      <alignment vertical="top" wrapText="1"/>
    </xf>
    <xf numFmtId="4" fontId="6" fillId="0" borderId="4" xfId="0" applyNumberFormat="1" applyFont="1" applyBorder="1" applyAlignment="1">
      <alignment vertical="top" wrapText="1"/>
    </xf>
    <xf numFmtId="4" fontId="6" fillId="0" borderId="2" xfId="0" applyNumberFormat="1" applyFont="1" applyBorder="1" applyAlignment="1">
      <alignment vertical="top" wrapText="1"/>
    </xf>
    <xf numFmtId="0" fontId="6" fillId="0" borderId="2" xfId="0" applyFont="1" applyBorder="1" applyAlignment="1">
      <alignment horizontal="left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wrapText="1"/>
    </xf>
    <xf numFmtId="0" fontId="6" fillId="0" borderId="28" xfId="0" applyFont="1" applyBorder="1" applyAlignment="1">
      <alignment horizontal="left"/>
    </xf>
    <xf numFmtId="164" fontId="6" fillId="0" borderId="29" xfId="0" applyNumberFormat="1" applyFont="1" applyBorder="1" applyAlignment="1">
      <alignment horizontal="right" wrapText="1"/>
    </xf>
    <xf numFmtId="0" fontId="6" fillId="2" borderId="26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25" xfId="0" applyFont="1" applyBorder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37" fontId="4" fillId="0" borderId="0" xfId="0" applyNumberFormat="1" applyFont="1"/>
    <xf numFmtId="37" fontId="4" fillId="0" borderId="0" xfId="0" applyNumberFormat="1" applyFont="1" applyAlignment="1">
      <alignment vertical="center"/>
    </xf>
    <xf numFmtId="0" fontId="4" fillId="0" borderId="2" xfId="0" applyFont="1" applyBorder="1" applyAlignment="1">
      <alignment vertical="center" wrapText="1"/>
    </xf>
    <xf numFmtId="37" fontId="8" fillId="0" borderId="30" xfId="0" applyNumberFormat="1" applyFont="1" applyBorder="1"/>
    <xf numFmtId="49" fontId="4" fillId="0" borderId="30" xfId="0" applyNumberFormat="1" applyFont="1" applyBorder="1" applyAlignment="1">
      <alignment vertical="center"/>
    </xf>
    <xf numFmtId="49" fontId="8" fillId="2" borderId="30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left" vertical="center" indent="2"/>
    </xf>
    <xf numFmtId="0" fontId="4" fillId="0" borderId="24" xfId="0" applyFont="1" applyBorder="1" applyAlignment="1">
      <alignment vertical="center"/>
    </xf>
    <xf numFmtId="49" fontId="4" fillId="0" borderId="0" xfId="0" applyNumberFormat="1" applyFont="1" applyAlignment="1">
      <alignment horizontal="left" vertical="center" indent="1"/>
    </xf>
    <xf numFmtId="0" fontId="4" fillId="0" borderId="0" xfId="0" applyFont="1" applyAlignment="1">
      <alignment horizontal="left" indent="1"/>
    </xf>
    <xf numFmtId="49" fontId="4" fillId="0" borderId="0" xfId="0" applyNumberFormat="1" applyFont="1" applyAlignment="1">
      <alignment vertical="center"/>
    </xf>
    <xf numFmtId="0" fontId="4" fillId="0" borderId="23" xfId="0" applyFont="1" applyBorder="1" applyAlignment="1">
      <alignment vertical="center"/>
    </xf>
    <xf numFmtId="37" fontId="8" fillId="2" borderId="26" xfId="0" applyNumberFormat="1" applyFont="1" applyFill="1" applyBorder="1" applyAlignment="1">
      <alignment vertical="center"/>
    </xf>
    <xf numFmtId="0" fontId="8" fillId="2" borderId="27" xfId="0" applyFont="1" applyFill="1" applyBorder="1"/>
    <xf numFmtId="0" fontId="4" fillId="0" borderId="24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24" xfId="0" applyFont="1" applyBorder="1"/>
    <xf numFmtId="0" fontId="4" fillId="0" borderId="0" xfId="0" applyFont="1" applyAlignment="1">
      <alignment horizontal="left" indent="2"/>
    </xf>
    <xf numFmtId="0" fontId="4" fillId="0" borderId="0" xfId="0" applyFont="1" applyAlignment="1">
      <alignment horizontal="left" indent="3"/>
    </xf>
    <xf numFmtId="0" fontId="8" fillId="2" borderId="13" xfId="0" applyFont="1" applyFill="1" applyBorder="1" applyAlignment="1">
      <alignment vertical="center"/>
    </xf>
    <xf numFmtId="37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top"/>
    </xf>
    <xf numFmtId="0" fontId="4" fillId="0" borderId="4" xfId="0" applyFont="1" applyBorder="1" applyAlignment="1">
      <alignment wrapText="1"/>
    </xf>
    <xf numFmtId="0" fontId="4" fillId="0" borderId="25" xfId="0" applyFont="1" applyBorder="1" applyAlignment="1">
      <alignment wrapText="1"/>
    </xf>
    <xf numFmtId="0" fontId="4" fillId="0" borderId="23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0" fontId="4" fillId="0" borderId="2" xfId="0" applyFont="1" applyBorder="1"/>
    <xf numFmtId="0" fontId="4" fillId="0" borderId="2" xfId="0" applyFont="1" applyBorder="1" applyAlignment="1">
      <alignment horizontal="right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left" vertical="top" wrapText="1"/>
    </xf>
    <xf numFmtId="0" fontId="8" fillId="2" borderId="26" xfId="0" applyFont="1" applyFill="1" applyBorder="1" applyAlignment="1">
      <alignment vertical="center" wrapText="1"/>
    </xf>
    <xf numFmtId="0" fontId="4" fillId="0" borderId="30" xfId="0" applyFont="1" applyBorder="1" applyAlignment="1">
      <alignment vertical="top" wrapText="1"/>
    </xf>
    <xf numFmtId="0" fontId="4" fillId="0" borderId="27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37" fontId="4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justify"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37" fontId="8" fillId="2" borderId="27" xfId="0" applyNumberFormat="1" applyFont="1" applyFill="1" applyBorder="1"/>
    <xf numFmtId="49" fontId="4" fillId="0" borderId="0" xfId="0" applyNumberFormat="1" applyFont="1"/>
    <xf numFmtId="0" fontId="8" fillId="0" borderId="0" xfId="0" applyFont="1"/>
    <xf numFmtId="0" fontId="8" fillId="2" borderId="4" xfId="0" applyFont="1" applyFill="1" applyBorder="1" applyAlignment="1">
      <alignment vertical="center"/>
    </xf>
    <xf numFmtId="0" fontId="8" fillId="2" borderId="30" xfId="0" applyFont="1" applyFill="1" applyBorder="1" applyAlignment="1">
      <alignment vertical="center"/>
    </xf>
    <xf numFmtId="0" fontId="8" fillId="2" borderId="27" xfId="0" applyFont="1" applyFill="1" applyBorder="1" applyAlignment="1">
      <alignment vertical="center"/>
    </xf>
    <xf numFmtId="0" fontId="4" fillId="2" borderId="30" xfId="0" applyFont="1" applyFill="1" applyBorder="1" applyAlignment="1">
      <alignment vertical="center" wrapText="1"/>
    </xf>
    <xf numFmtId="0" fontId="4" fillId="0" borderId="31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center" vertical="top" wrapText="1"/>
    </xf>
    <xf numFmtId="0" fontId="4" fillId="0" borderId="31" xfId="0" applyFont="1" applyBorder="1" applyAlignment="1">
      <alignment horizontal="right" vertical="top" wrapText="1"/>
    </xf>
    <xf numFmtId="0" fontId="4" fillId="0" borderId="31" xfId="0" applyFont="1" applyBorder="1"/>
    <xf numFmtId="0" fontId="4" fillId="0" borderId="8" xfId="0" applyFont="1" applyBorder="1" applyAlignment="1">
      <alignment wrapText="1"/>
    </xf>
    <xf numFmtId="0" fontId="4" fillId="0" borderId="8" xfId="0" applyFont="1" applyBorder="1"/>
    <xf numFmtId="0" fontId="4" fillId="0" borderId="2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center" vertical="top" wrapText="1"/>
    </xf>
    <xf numFmtId="10" fontId="6" fillId="0" borderId="8" xfId="0" applyNumberFormat="1" applyFont="1" applyBorder="1" applyAlignment="1">
      <alignment wrapText="1"/>
    </xf>
    <xf numFmtId="10" fontId="6" fillId="0" borderId="9" xfId="0" applyNumberFormat="1" applyFont="1" applyBorder="1" applyAlignment="1">
      <alignment wrapText="1"/>
    </xf>
    <xf numFmtId="10" fontId="6" fillId="0" borderId="24" xfId="0" applyNumberFormat="1" applyFont="1" applyBorder="1" applyAlignment="1">
      <alignment wrapText="1"/>
    </xf>
    <xf numFmtId="10" fontId="6" fillId="0" borderId="25" xfId="0" applyNumberFormat="1" applyFont="1" applyBorder="1" applyAlignment="1">
      <alignment wrapText="1"/>
    </xf>
    <xf numFmtId="0" fontId="8" fillId="2" borderId="27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top" wrapText="1"/>
    </xf>
    <xf numFmtId="0" fontId="8" fillId="2" borderId="27" xfId="0" applyFont="1" applyFill="1" applyBorder="1" applyAlignment="1">
      <alignment horizontal="center" wrapText="1"/>
    </xf>
    <xf numFmtId="0" fontId="4" fillId="0" borderId="23" xfId="0" applyFont="1" applyBorder="1" applyAlignment="1">
      <alignment horizontal="center" vertical="top" wrapText="1"/>
    </xf>
    <xf numFmtId="0" fontId="18" fillId="2" borderId="23" xfId="0" applyFont="1" applyFill="1" applyBorder="1" applyAlignment="1">
      <alignment horizontal="center" vertical="center" wrapText="1"/>
    </xf>
    <xf numFmtId="0" fontId="18" fillId="2" borderId="25" xfId="0" applyFont="1" applyFill="1" applyBorder="1" applyAlignment="1">
      <alignment horizontal="center" vertical="center" wrapText="1"/>
    </xf>
    <xf numFmtId="0" fontId="4" fillId="0" borderId="23" xfId="0" applyFont="1" applyBorder="1"/>
    <xf numFmtId="0" fontId="4" fillId="0" borderId="0" xfId="1" applyFont="1" applyAlignment="1">
      <alignment wrapText="1"/>
    </xf>
    <xf numFmtId="0" fontId="4" fillId="0" borderId="0" xfId="1" applyFont="1"/>
    <xf numFmtId="0" fontId="8" fillId="2" borderId="13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8" fillId="2" borderId="7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vertical="center" wrapText="1"/>
    </xf>
    <xf numFmtId="164" fontId="8" fillId="0" borderId="0" xfId="1" applyNumberFormat="1" applyFont="1" applyAlignment="1">
      <alignment vertical="center"/>
    </xf>
    <xf numFmtId="0" fontId="4" fillId="0" borderId="0" xfId="1" applyFont="1" applyAlignment="1">
      <alignment horizontal="left" wrapText="1" indent="2"/>
    </xf>
    <xf numFmtId="0" fontId="8" fillId="2" borderId="30" xfId="0" applyFont="1" applyFill="1" applyBorder="1"/>
    <xf numFmtId="49" fontId="8" fillId="2" borderId="26" xfId="0" applyNumberFormat="1" applyFont="1" applyFill="1" applyBorder="1" applyAlignment="1">
      <alignment horizontal="justify" vertical="center"/>
    </xf>
    <xf numFmtId="0" fontId="21" fillId="0" borderId="0" xfId="0" applyFont="1"/>
    <xf numFmtId="0" fontId="6" fillId="0" borderId="23" xfId="0" applyFont="1" applyBorder="1" applyAlignment="1">
      <alignment wrapText="1"/>
    </xf>
    <xf numFmtId="0" fontId="6" fillId="0" borderId="24" xfId="0" applyFont="1" applyBorder="1" applyAlignment="1">
      <alignment wrapText="1"/>
    </xf>
    <xf numFmtId="0" fontId="10" fillId="0" borderId="26" xfId="0" applyFont="1" applyBorder="1" applyAlignment="1">
      <alignment wrapText="1"/>
    </xf>
    <xf numFmtId="0" fontId="9" fillId="2" borderId="27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top" wrapText="1"/>
    </xf>
    <xf numFmtId="0" fontId="6" fillId="0" borderId="26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9" fillId="0" borderId="26" xfId="0" applyFont="1" applyBorder="1" applyAlignment="1">
      <alignment horizontal="center" wrapText="1"/>
    </xf>
    <xf numFmtId="0" fontId="6" fillId="0" borderId="14" xfId="0" applyFont="1" applyBorder="1" applyAlignment="1">
      <alignment wrapText="1"/>
    </xf>
    <xf numFmtId="0" fontId="6" fillId="0" borderId="25" xfId="0" applyFont="1" applyBorder="1" applyAlignment="1">
      <alignment wrapText="1"/>
    </xf>
    <xf numFmtId="0" fontId="6" fillId="0" borderId="40" xfId="0" applyFont="1" applyBorder="1" applyAlignment="1">
      <alignment horizontal="left"/>
    </xf>
    <xf numFmtId="0" fontId="6" fillId="0" borderId="41" xfId="0" applyFont="1" applyBorder="1" applyAlignment="1">
      <alignment horizontal="left" wrapText="1"/>
    </xf>
    <xf numFmtId="0" fontId="6" fillId="2" borderId="27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wrapText="1"/>
    </xf>
    <xf numFmtId="0" fontId="6" fillId="0" borderId="27" xfId="0" applyFont="1" applyBorder="1" applyAlignment="1">
      <alignment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2" borderId="9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wrapText="1"/>
    </xf>
    <xf numFmtId="0" fontId="6" fillId="2" borderId="27" xfId="0" applyFont="1" applyFill="1" applyBorder="1" applyAlignment="1">
      <alignment horizont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top" wrapText="1"/>
    </xf>
    <xf numFmtId="0" fontId="9" fillId="2" borderId="26" xfId="0" applyFont="1" applyFill="1" applyBorder="1" applyAlignment="1">
      <alignment horizontal="center" vertical="top" wrapText="1"/>
    </xf>
    <xf numFmtId="4" fontId="6" fillId="0" borderId="23" xfId="0" applyNumberFormat="1" applyFont="1" applyBorder="1" applyAlignment="1">
      <alignment wrapText="1"/>
    </xf>
    <xf numFmtId="0" fontId="9" fillId="2" borderId="13" xfId="0" applyFont="1" applyFill="1" applyBorder="1" applyAlignment="1">
      <alignment horizontal="center" vertical="center" wrapText="1"/>
    </xf>
    <xf numFmtId="0" fontId="6" fillId="0" borderId="42" xfId="0" applyFont="1" applyBorder="1"/>
    <xf numFmtId="0" fontId="6" fillId="0" borderId="24" xfId="0" applyFont="1" applyBorder="1"/>
    <xf numFmtId="0" fontId="6" fillId="0" borderId="8" xfId="0" applyFont="1" applyBorder="1"/>
    <xf numFmtId="0" fontId="6" fillId="0" borderId="0" xfId="0" applyFont="1" applyAlignment="1">
      <alignment horizontal="left" wrapText="1"/>
    </xf>
    <xf numFmtId="0" fontId="9" fillId="0" borderId="7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9" fillId="0" borderId="9" xfId="0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6" fillId="0" borderId="7" xfId="0" applyFont="1" applyBorder="1"/>
    <xf numFmtId="0" fontId="6" fillId="0" borderId="9" xfId="0" applyFont="1" applyBorder="1"/>
    <xf numFmtId="0" fontId="9" fillId="0" borderId="3" xfId="0" applyFont="1" applyBorder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12" fillId="0" borderId="0" xfId="0" applyFont="1"/>
    <xf numFmtId="0" fontId="9" fillId="0" borderId="4" xfId="0" applyFont="1" applyBorder="1" applyAlignment="1">
      <alignment vertical="top" wrapText="1"/>
    </xf>
    <xf numFmtId="4" fontId="9" fillId="0" borderId="2" xfId="0" applyNumberFormat="1" applyFont="1" applyBorder="1" applyAlignment="1">
      <alignment vertical="top" wrapText="1"/>
    </xf>
    <xf numFmtId="0" fontId="8" fillId="2" borderId="13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0" xfId="0" applyFont="1"/>
    <xf numFmtId="0" fontId="4" fillId="0" borderId="13" xfId="0" applyFont="1" applyBorder="1" applyAlignment="1">
      <alignment horizontal="justify" wrapText="1"/>
    </xf>
    <xf numFmtId="164" fontId="4" fillId="0" borderId="13" xfId="0" applyNumberFormat="1" applyFont="1" applyBorder="1" applyAlignment="1">
      <alignment horizontal="right" wrapText="1"/>
    </xf>
    <xf numFmtId="0" fontId="8" fillId="0" borderId="13" xfId="0" applyFont="1" applyBorder="1" applyAlignment="1">
      <alignment horizontal="justify" wrapText="1"/>
    </xf>
    <xf numFmtId="0" fontId="8" fillId="2" borderId="13" xfId="0" applyFont="1" applyFill="1" applyBorder="1" applyAlignment="1">
      <alignment horizontal="justify" wrapText="1"/>
    </xf>
    <xf numFmtId="164" fontId="8" fillId="2" borderId="13" xfId="0" applyNumberFormat="1" applyFont="1" applyFill="1" applyBorder="1" applyAlignment="1">
      <alignment horizontal="center" wrapText="1"/>
    </xf>
    <xf numFmtId="0" fontId="4" fillId="2" borderId="27" xfId="0" applyFont="1" applyFill="1" applyBorder="1" applyAlignment="1">
      <alignment horizontal="center" wrapText="1"/>
    </xf>
    <xf numFmtId="164" fontId="8" fillId="2" borderId="27" xfId="0" applyNumberFormat="1" applyFont="1" applyFill="1" applyBorder="1" applyAlignment="1">
      <alignment horizontal="center" wrapText="1"/>
    </xf>
    <xf numFmtId="164" fontId="4" fillId="0" borderId="27" xfId="0" applyNumberFormat="1" applyFont="1" applyBorder="1" applyAlignment="1">
      <alignment horizontal="right" wrapText="1"/>
    </xf>
    <xf numFmtId="0" fontId="9" fillId="2" borderId="30" xfId="0" applyFont="1" applyFill="1" applyBorder="1" applyAlignment="1">
      <alignment horizontal="center" vertical="top" wrapText="1"/>
    </xf>
    <xf numFmtId="4" fontId="6" fillId="0" borderId="2" xfId="0" applyNumberFormat="1" applyFont="1" applyBorder="1" applyAlignment="1">
      <alignment wrapText="1"/>
    </xf>
    <xf numFmtId="4" fontId="6" fillId="0" borderId="3" xfId="0" applyNumberFormat="1" applyFont="1" applyBorder="1" applyAlignment="1">
      <alignment horizontal="center" wrapText="1"/>
    </xf>
    <xf numFmtId="4" fontId="6" fillId="0" borderId="24" xfId="0" applyNumberFormat="1" applyFont="1" applyBorder="1" applyAlignment="1">
      <alignment horizontal="center" wrapText="1"/>
    </xf>
    <xf numFmtId="4" fontId="6" fillId="0" borderId="0" xfId="0" applyNumberFormat="1" applyFont="1" applyAlignment="1">
      <alignment horizontal="center" wrapText="1"/>
    </xf>
    <xf numFmtId="4" fontId="6" fillId="5" borderId="24" xfId="0" applyNumberFormat="1" applyFont="1" applyFill="1" applyBorder="1"/>
    <xf numFmtId="4" fontId="6" fillId="6" borderId="3" xfId="0" applyNumberFormat="1" applyFont="1" applyFill="1" applyBorder="1" applyAlignment="1">
      <alignment wrapText="1"/>
    </xf>
    <xf numFmtId="4" fontId="6" fillId="6" borderId="8" xfId="0" applyNumberFormat="1" applyFont="1" applyFill="1" applyBorder="1" applyAlignment="1">
      <alignment wrapText="1"/>
    </xf>
    <xf numFmtId="4" fontId="6" fillId="6" borderId="0" xfId="0" applyNumberFormat="1" applyFont="1" applyFill="1" applyAlignment="1">
      <alignment wrapText="1"/>
    </xf>
    <xf numFmtId="4" fontId="6" fillId="7" borderId="24" xfId="0" applyNumberFormat="1" applyFont="1" applyFill="1" applyBorder="1" applyAlignment="1">
      <alignment horizontal="center" wrapText="1"/>
    </xf>
    <xf numFmtId="4" fontId="6" fillId="7" borderId="3" xfId="0" applyNumberFormat="1" applyFont="1" applyFill="1" applyBorder="1" applyAlignment="1">
      <alignment horizontal="center" wrapText="1"/>
    </xf>
    <xf numFmtId="4" fontId="6" fillId="7" borderId="0" xfId="0" applyNumberFormat="1" applyFont="1" applyFill="1" applyAlignment="1">
      <alignment horizontal="center" wrapText="1"/>
    </xf>
    <xf numFmtId="0" fontId="4" fillId="0" borderId="13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justify" vertical="center"/>
    </xf>
    <xf numFmtId="0" fontId="4" fillId="0" borderId="13" xfId="0" applyFont="1" applyBorder="1" applyAlignment="1">
      <alignment horizontal="left" vertical="center" wrapText="1"/>
    </xf>
    <xf numFmtId="0" fontId="10" fillId="0" borderId="0" xfId="0" applyFont="1" applyFill="1"/>
    <xf numFmtId="4" fontId="6" fillId="0" borderId="3" xfId="0" applyNumberFormat="1" applyFont="1" applyFill="1" applyBorder="1" applyAlignment="1">
      <alignment vertical="top" wrapText="1"/>
    </xf>
    <xf numFmtId="10" fontId="6" fillId="0" borderId="0" xfId="3" applyNumberFormat="1" applyFont="1" applyFill="1" applyAlignment="1">
      <alignment vertical="top" wrapText="1"/>
    </xf>
    <xf numFmtId="0" fontId="4" fillId="0" borderId="30" xfId="0" applyFont="1" applyBorder="1"/>
    <xf numFmtId="10" fontId="6" fillId="0" borderId="3" xfId="0" applyNumberFormat="1" applyFont="1" applyBorder="1" applyAlignment="1">
      <alignment horizontal="center" wrapText="1"/>
    </xf>
    <xf numFmtId="167" fontId="6" fillId="0" borderId="7" xfId="0" applyNumberFormat="1" applyFont="1" applyFill="1" applyBorder="1" applyAlignment="1">
      <alignment vertical="top"/>
    </xf>
    <xf numFmtId="167" fontId="6" fillId="0" borderId="8" xfId="0" applyNumberFormat="1" applyFont="1" applyFill="1" applyBorder="1" applyAlignment="1">
      <alignment vertical="top"/>
    </xf>
    <xf numFmtId="167" fontId="6" fillId="0" borderId="9" xfId="0" applyNumberFormat="1" applyFont="1" applyFill="1" applyBorder="1" applyAlignment="1">
      <alignment vertical="top"/>
    </xf>
    <xf numFmtId="0" fontId="26" fillId="0" borderId="0" xfId="0" applyFont="1" applyFill="1"/>
    <xf numFmtId="0" fontId="26" fillId="0" borderId="0" xfId="0" applyFont="1" applyFill="1" applyAlignment="1"/>
    <xf numFmtId="0" fontId="26" fillId="0" borderId="0" xfId="0" applyFont="1" applyFill="1" applyBorder="1"/>
    <xf numFmtId="0" fontId="25" fillId="0" borderId="0" xfId="0" applyFont="1" applyFill="1" applyBorder="1"/>
    <xf numFmtId="43" fontId="26" fillId="0" borderId="0" xfId="4" applyFont="1" applyFill="1" applyBorder="1" applyAlignment="1"/>
    <xf numFmtId="0" fontId="6" fillId="0" borderId="0" xfId="0" applyNumberFormat="1" applyFont="1" applyFill="1" applyBorder="1" applyAlignment="1"/>
    <xf numFmtId="165" fontId="12" fillId="0" borderId="13" xfId="4" applyNumberFormat="1" applyFont="1" applyFill="1" applyBorder="1" applyAlignment="1"/>
    <xf numFmtId="165" fontId="12" fillId="0" borderId="27" xfId="4" applyNumberFormat="1" applyFont="1" applyFill="1" applyBorder="1" applyAlignment="1"/>
    <xf numFmtId="165" fontId="12" fillId="0" borderId="26" xfId="4" applyNumberFormat="1" applyFont="1" applyFill="1" applyBorder="1" applyAlignment="1"/>
    <xf numFmtId="10" fontId="6" fillId="0" borderId="23" xfId="0" applyNumberFormat="1" applyFont="1" applyFill="1" applyBorder="1" applyAlignment="1">
      <alignment vertical="top"/>
    </xf>
    <xf numFmtId="10" fontId="6" fillId="0" borderId="24" xfId="0" applyNumberFormat="1" applyFont="1" applyFill="1" applyBorder="1" applyAlignment="1">
      <alignment vertical="top"/>
    </xf>
    <xf numFmtId="10" fontId="6" fillId="0" borderId="25" xfId="0" applyNumberFormat="1" applyFont="1" applyFill="1" applyBorder="1" applyAlignment="1">
      <alignment vertical="top"/>
    </xf>
    <xf numFmtId="0" fontId="9" fillId="2" borderId="0" xfId="0" applyFont="1" applyFill="1" applyBorder="1" applyAlignment="1">
      <alignment horizontal="center"/>
    </xf>
    <xf numFmtId="10" fontId="6" fillId="0" borderId="24" xfId="0" applyNumberFormat="1" applyFont="1" applyFill="1" applyBorder="1" applyAlignment="1">
      <alignment horizontal="center" vertical="top"/>
    </xf>
    <xf numFmtId="10" fontId="6" fillId="0" borderId="25" xfId="0" applyNumberFormat="1" applyFont="1" applyFill="1" applyBorder="1" applyAlignment="1">
      <alignment horizontal="center" vertical="top"/>
    </xf>
    <xf numFmtId="10" fontId="6" fillId="0" borderId="8" xfId="5" applyNumberFormat="1" applyFont="1" applyFill="1" applyBorder="1" applyAlignment="1">
      <alignment vertical="center"/>
    </xf>
    <xf numFmtId="3" fontId="6" fillId="0" borderId="23" xfId="0" applyNumberFormat="1" applyFont="1" applyFill="1" applyBorder="1" applyAlignment="1">
      <alignment vertical="top"/>
    </xf>
    <xf numFmtId="3" fontId="6" fillId="0" borderId="24" xfId="0" applyNumberFormat="1" applyFont="1" applyFill="1" applyBorder="1" applyAlignment="1">
      <alignment vertical="top"/>
    </xf>
    <xf numFmtId="3" fontId="6" fillId="0" borderId="25" xfId="0" applyNumberFormat="1" applyFont="1" applyFill="1" applyBorder="1" applyAlignment="1">
      <alignment vertical="top"/>
    </xf>
    <xf numFmtId="0" fontId="9" fillId="2" borderId="8" xfId="0" applyFont="1" applyFill="1" applyBorder="1" applyAlignment="1">
      <alignment horizontal="center"/>
    </xf>
    <xf numFmtId="0" fontId="6" fillId="0" borderId="0" xfId="0" applyFont="1" applyBorder="1"/>
    <xf numFmtId="0" fontId="9" fillId="2" borderId="8" xfId="0" applyFont="1" applyFill="1" applyBorder="1"/>
    <xf numFmtId="0" fontId="8" fillId="0" borderId="2" xfId="0" applyNumberFormat="1" applyFont="1" applyFill="1" applyBorder="1" applyAlignment="1"/>
    <xf numFmtId="43" fontId="4" fillId="0" borderId="2" xfId="4" applyFont="1" applyFill="1" applyBorder="1" applyAlignment="1"/>
    <xf numFmtId="165" fontId="4" fillId="0" borderId="30" xfId="4" applyNumberFormat="1" applyFont="1" applyFill="1" applyBorder="1" applyAlignment="1"/>
    <xf numFmtId="0" fontId="4" fillId="0" borderId="0" xfId="0" applyFont="1" applyFill="1"/>
    <xf numFmtId="0" fontId="8" fillId="0" borderId="30" xfId="0" applyNumberFormat="1" applyFont="1" applyFill="1" applyBorder="1" applyAlignment="1"/>
    <xf numFmtId="10" fontId="6" fillId="0" borderId="3" xfId="0" applyNumberFormat="1" applyFont="1" applyFill="1" applyBorder="1" applyAlignment="1">
      <alignment horizontal="right" wrapText="1"/>
    </xf>
    <xf numFmtId="4" fontId="10" fillId="0" borderId="0" xfId="0" applyNumberFormat="1" applyFont="1"/>
    <xf numFmtId="4" fontId="6" fillId="0" borderId="0" xfId="0" applyNumberFormat="1" applyFont="1" applyFill="1" applyBorder="1" applyAlignment="1">
      <alignment vertical="top" wrapText="1"/>
    </xf>
    <xf numFmtId="0" fontId="10" fillId="0" borderId="0" xfId="0" applyFont="1" applyBorder="1"/>
    <xf numFmtId="0" fontId="6" fillId="0" borderId="0" xfId="0" applyFont="1" applyAlignment="1">
      <alignment vertical="top"/>
    </xf>
    <xf numFmtId="0" fontId="10" fillId="0" borderId="0" xfId="0" applyFont="1" applyAlignment="1"/>
    <xf numFmtId="43" fontId="4" fillId="0" borderId="1" xfId="2" applyFont="1" applyBorder="1"/>
    <xf numFmtId="43" fontId="4" fillId="0" borderId="0" xfId="2" applyFont="1" applyAlignment="1">
      <alignment wrapText="1"/>
    </xf>
    <xf numFmtId="43" fontId="4" fillId="0" borderId="8" xfId="2" applyFont="1" applyBorder="1" applyAlignment="1">
      <alignment wrapText="1"/>
    </xf>
    <xf numFmtId="43" fontId="4" fillId="0" borderId="0" xfId="2" applyFont="1"/>
    <xf numFmtId="43" fontId="4" fillId="0" borderId="24" xfId="2" applyFont="1" applyBorder="1" applyAlignment="1">
      <alignment wrapText="1"/>
    </xf>
    <xf numFmtId="43" fontId="4" fillId="0" borderId="24" xfId="2" applyFont="1" applyBorder="1"/>
    <xf numFmtId="43" fontId="4" fillId="0" borderId="0" xfId="2" applyFont="1" applyBorder="1" applyAlignment="1">
      <alignment wrapText="1"/>
    </xf>
    <xf numFmtId="43" fontId="4" fillId="0" borderId="0" xfId="2" applyFont="1" applyAlignment="1">
      <alignment horizontal="right" vertical="top" wrapText="1"/>
    </xf>
    <xf numFmtId="43" fontId="4" fillId="0" borderId="7" xfId="2" applyFont="1" applyBorder="1" applyAlignment="1">
      <alignment horizontal="right" vertical="top" wrapText="1"/>
    </xf>
    <xf numFmtId="43" fontId="4" fillId="0" borderId="8" xfId="2" applyFont="1" applyBorder="1" applyAlignment="1">
      <alignment horizontal="right" vertical="top" wrapText="1"/>
    </xf>
    <xf numFmtId="43" fontId="4" fillId="0" borderId="2" xfId="2" applyFont="1" applyBorder="1" applyAlignment="1">
      <alignment horizontal="right" vertical="top" wrapText="1"/>
    </xf>
    <xf numFmtId="43" fontId="4" fillId="0" borderId="9" xfId="2" applyFont="1" applyBorder="1" applyAlignment="1">
      <alignment horizontal="right" vertical="top" wrapText="1"/>
    </xf>
    <xf numFmtId="43" fontId="4" fillId="0" borderId="2" xfId="2" applyFont="1" applyBorder="1"/>
    <xf numFmtId="43" fontId="4" fillId="2" borderId="30" xfId="0" applyNumberFormat="1" applyFont="1" applyFill="1" applyBorder="1" applyAlignment="1">
      <alignment wrapText="1"/>
    </xf>
    <xf numFmtId="43" fontId="4" fillId="0" borderId="7" xfId="2" applyFont="1" applyBorder="1"/>
    <xf numFmtId="43" fontId="4" fillId="0" borderId="24" xfId="2" applyFont="1" applyBorder="1" applyAlignment="1"/>
    <xf numFmtId="43" fontId="4" fillId="0" borderId="0" xfId="2" applyFont="1" applyAlignment="1"/>
    <xf numFmtId="43" fontId="4" fillId="2" borderId="27" xfId="0" applyNumberFormat="1" applyFont="1" applyFill="1" applyBorder="1" applyAlignment="1">
      <alignment wrapText="1"/>
    </xf>
    <xf numFmtId="0" fontId="4" fillId="2" borderId="27" xfId="0" applyFont="1" applyFill="1" applyBorder="1" applyAlignment="1">
      <alignment wrapText="1"/>
    </xf>
    <xf numFmtId="37" fontId="4" fillId="0" borderId="23" xfId="0" applyNumberFormat="1" applyFont="1" applyBorder="1" applyAlignment="1">
      <alignment vertical="center"/>
    </xf>
    <xf numFmtId="37" fontId="4" fillId="0" borderId="24" xfId="0" applyNumberFormat="1" applyFont="1" applyBorder="1" applyAlignment="1">
      <alignment vertical="center"/>
    </xf>
    <xf numFmtId="37" fontId="4" fillId="0" borderId="25" xfId="0" applyNumberFormat="1" applyFont="1" applyBorder="1" applyAlignment="1">
      <alignment vertical="center"/>
    </xf>
    <xf numFmtId="43" fontId="4" fillId="0" borderId="14" xfId="2" applyFont="1" applyBorder="1" applyAlignment="1">
      <alignment vertical="center"/>
    </xf>
    <xf numFmtId="43" fontId="4" fillId="0" borderId="23" xfId="2" applyFont="1" applyBorder="1" applyAlignment="1">
      <alignment vertical="center"/>
    </xf>
    <xf numFmtId="43" fontId="4" fillId="0" borderId="1" xfId="2" applyFont="1" applyBorder="1" applyAlignment="1">
      <alignment vertical="center"/>
    </xf>
    <xf numFmtId="43" fontId="4" fillId="0" borderId="3" xfId="2" applyFont="1" applyBorder="1" applyAlignment="1">
      <alignment vertical="center"/>
    </xf>
    <xf numFmtId="43" fontId="4" fillId="0" borderId="8" xfId="2" applyFont="1" applyBorder="1" applyAlignment="1">
      <alignment vertical="center"/>
    </xf>
    <xf numFmtId="43" fontId="4" fillId="0" borderId="24" xfId="2" applyFont="1" applyBorder="1" applyAlignment="1">
      <alignment vertical="center"/>
    </xf>
    <xf numFmtId="43" fontId="4" fillId="0" borderId="0" xfId="2" applyFont="1" applyAlignment="1">
      <alignment vertical="center"/>
    </xf>
    <xf numFmtId="43" fontId="4" fillId="0" borderId="4" xfId="2" applyFont="1" applyBorder="1" applyAlignment="1">
      <alignment vertical="center"/>
    </xf>
    <xf numFmtId="43" fontId="4" fillId="0" borderId="9" xfId="2" applyFont="1" applyBorder="1" applyAlignment="1">
      <alignment vertical="center"/>
    </xf>
    <xf numFmtId="43" fontId="4" fillId="0" borderId="25" xfId="2" applyFont="1" applyBorder="1" applyAlignment="1">
      <alignment vertical="center"/>
    </xf>
    <xf numFmtId="43" fontId="4" fillId="0" borderId="0" xfId="2" applyFont="1" applyBorder="1" applyAlignment="1">
      <alignment vertical="center"/>
    </xf>
    <xf numFmtId="0" fontId="4" fillId="0" borderId="0" xfId="0" applyFont="1" applyBorder="1"/>
    <xf numFmtId="43" fontId="4" fillId="2" borderId="27" xfId="0" applyNumberFormat="1" applyFont="1" applyFill="1" applyBorder="1" applyAlignment="1">
      <alignment vertical="center" wrapText="1"/>
    </xf>
    <xf numFmtId="43" fontId="4" fillId="2" borderId="27" xfId="0" applyNumberFormat="1" applyFont="1" applyFill="1" applyBorder="1" applyAlignment="1">
      <alignment horizontal="center" vertical="center" wrapText="1"/>
    </xf>
    <xf numFmtId="43" fontId="4" fillId="2" borderId="30" xfId="0" applyNumberFormat="1" applyFont="1" applyFill="1" applyBorder="1" applyAlignment="1">
      <alignment vertical="center" wrapText="1"/>
    </xf>
    <xf numFmtId="43" fontId="4" fillId="0" borderId="30" xfId="2" applyFont="1" applyBorder="1" applyAlignment="1">
      <alignment vertical="top" wrapText="1"/>
    </xf>
    <xf numFmtId="43" fontId="4" fillId="0" borderId="27" xfId="2" applyFont="1" applyBorder="1" applyAlignment="1">
      <alignment vertical="top" wrapText="1"/>
    </xf>
    <xf numFmtId="43" fontId="4" fillId="0" borderId="1" xfId="2" applyFont="1" applyBorder="1" applyAlignment="1">
      <alignment wrapText="1"/>
    </xf>
    <xf numFmtId="43" fontId="4" fillId="0" borderId="23" xfId="2" applyFont="1" applyBorder="1" applyAlignment="1">
      <alignment wrapText="1"/>
    </xf>
    <xf numFmtId="43" fontId="4" fillId="0" borderId="2" xfId="2" applyFont="1" applyBorder="1" applyAlignment="1">
      <alignment wrapText="1"/>
    </xf>
    <xf numFmtId="43" fontId="4" fillId="0" borderId="25" xfId="2" applyFont="1" applyBorder="1" applyAlignment="1">
      <alignment wrapText="1"/>
    </xf>
    <xf numFmtId="43" fontId="4" fillId="0" borderId="0" xfId="2" applyFont="1" applyBorder="1"/>
    <xf numFmtId="4" fontId="4" fillId="0" borderId="8" xfId="0" applyNumberFormat="1" applyFont="1" applyBorder="1" applyAlignment="1">
      <alignment wrapText="1"/>
    </xf>
    <xf numFmtId="4" fontId="4" fillId="0" borderId="0" xfId="0" applyNumberFormat="1" applyFont="1" applyAlignment="1">
      <alignment wrapText="1"/>
    </xf>
    <xf numFmtId="4" fontId="4" fillId="0" borderId="24" xfId="0" applyNumberFormat="1" applyFont="1" applyBorder="1" applyAlignment="1">
      <alignment wrapText="1"/>
    </xf>
    <xf numFmtId="4" fontId="4" fillId="0" borderId="23" xfId="0" applyNumberFormat="1" applyFont="1" applyBorder="1"/>
    <xf numFmtId="4" fontId="4" fillId="0" borderId="0" xfId="0" applyNumberFormat="1" applyFont="1"/>
    <xf numFmtId="4" fontId="4" fillId="0" borderId="8" xfId="0" applyNumberFormat="1" applyFont="1" applyBorder="1"/>
    <xf numFmtId="4" fontId="4" fillId="0" borderId="24" xfId="0" applyNumberFormat="1" applyFont="1" applyBorder="1"/>
    <xf numFmtId="4" fontId="4" fillId="0" borderId="2" xfId="0" applyNumberFormat="1" applyFont="1" applyBorder="1" applyAlignment="1">
      <alignment horizontal="right" vertical="top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center" wrapText="1"/>
    </xf>
    <xf numFmtId="0" fontId="12" fillId="0" borderId="30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vertical="center" wrapText="1"/>
    </xf>
    <xf numFmtId="0" fontId="12" fillId="0" borderId="30" xfId="0" applyFont="1" applyFill="1" applyBorder="1" applyAlignment="1">
      <alignment horizontal="center" vertical="center" wrapText="1"/>
    </xf>
    <xf numFmtId="0" fontId="12" fillId="0" borderId="0" xfId="6" applyFont="1" applyFill="1"/>
    <xf numFmtId="168" fontId="32" fillId="0" borderId="0" xfId="8" applyFont="1"/>
    <xf numFmtId="0" fontId="32" fillId="0" borderId="0" xfId="7" applyFont="1"/>
    <xf numFmtId="0" fontId="31" fillId="0" borderId="0" xfId="7" applyFont="1" applyAlignment="1"/>
    <xf numFmtId="0" fontId="31" fillId="0" borderId="0" xfId="7" applyFont="1" applyAlignment="1">
      <alignment horizontal="center"/>
    </xf>
    <xf numFmtId="3" fontId="32" fillId="0" borderId="0" xfId="7" applyNumberFormat="1" applyFont="1"/>
    <xf numFmtId="0" fontId="12" fillId="0" borderId="0" xfId="6" applyFont="1"/>
    <xf numFmtId="0" fontId="27" fillId="2" borderId="13" xfId="6" applyFont="1" applyFill="1" applyBorder="1" applyAlignment="1">
      <alignment horizontal="center" vertical="center"/>
    </xf>
    <xf numFmtId="0" fontId="12" fillId="0" borderId="0" xfId="6" applyFont="1" applyFill="1" applyBorder="1"/>
    <xf numFmtId="0" fontId="4" fillId="0" borderId="0" xfId="6" applyFont="1"/>
    <xf numFmtId="0" fontId="27" fillId="8" borderId="43" xfId="6" applyFont="1" applyFill="1" applyBorder="1" applyAlignment="1">
      <alignment vertical="center" wrapText="1"/>
    </xf>
    <xf numFmtId="169" fontId="27" fillId="8" borderId="44" xfId="10" applyNumberFormat="1" applyFont="1" applyFill="1" applyBorder="1" applyAlignment="1">
      <alignment horizontal="right" vertical="center"/>
    </xf>
    <xf numFmtId="169" fontId="27" fillId="8" borderId="45" xfId="10" applyNumberFormat="1" applyFont="1" applyFill="1" applyBorder="1" applyAlignment="1">
      <alignment horizontal="right" vertical="center"/>
    </xf>
    <xf numFmtId="169" fontId="27" fillId="8" borderId="43" xfId="10" applyNumberFormat="1" applyFont="1" applyFill="1" applyBorder="1" applyAlignment="1">
      <alignment horizontal="right" vertical="center"/>
    </xf>
    <xf numFmtId="3" fontId="27" fillId="8" borderId="43" xfId="10" applyNumberFormat="1" applyFont="1" applyFill="1" applyBorder="1" applyAlignment="1">
      <alignment horizontal="right" vertical="center"/>
    </xf>
    <xf numFmtId="0" fontId="27" fillId="8" borderId="46" xfId="6" applyFont="1" applyFill="1" applyBorder="1" applyAlignment="1">
      <alignment vertical="center" wrapText="1"/>
    </xf>
    <xf numFmtId="169" fontId="27" fillId="8" borderId="47" xfId="10" applyNumberFormat="1" applyFont="1" applyFill="1" applyBorder="1" applyAlignment="1">
      <alignment horizontal="right" vertical="center"/>
    </xf>
    <xf numFmtId="169" fontId="27" fillId="8" borderId="48" xfId="10" applyNumberFormat="1" applyFont="1" applyFill="1" applyBorder="1" applyAlignment="1">
      <alignment horizontal="right" vertical="center"/>
    </xf>
    <xf numFmtId="169" fontId="27" fillId="8" borderId="46" xfId="10" applyNumberFormat="1" applyFont="1" applyFill="1" applyBorder="1" applyAlignment="1">
      <alignment horizontal="right" vertical="center"/>
    </xf>
    <xf numFmtId="3" fontId="27" fillId="8" borderId="46" xfId="10" applyNumberFormat="1" applyFont="1" applyFill="1" applyBorder="1" applyAlignment="1">
      <alignment horizontal="right" vertical="center"/>
    </xf>
    <xf numFmtId="0" fontId="12" fillId="0" borderId="46" xfId="6" applyFont="1" applyFill="1" applyBorder="1"/>
    <xf numFmtId="169" fontId="12" fillId="0" borderId="47" xfId="10" applyNumberFormat="1" applyFont="1" applyFill="1" applyBorder="1"/>
    <xf numFmtId="169" fontId="12" fillId="0" borderId="48" xfId="10" applyNumberFormat="1" applyFont="1" applyFill="1" applyBorder="1"/>
    <xf numFmtId="169" fontId="12" fillId="0" borderId="46" xfId="10" applyNumberFormat="1" applyFont="1" applyFill="1" applyBorder="1"/>
    <xf numFmtId="3" fontId="12" fillId="0" borderId="46" xfId="10" applyNumberFormat="1" applyFont="1" applyFill="1" applyBorder="1"/>
    <xf numFmtId="170" fontId="12" fillId="0" borderId="46" xfId="4" applyNumberFormat="1" applyFont="1" applyFill="1" applyBorder="1"/>
    <xf numFmtId="0" fontId="12" fillId="0" borderId="49" xfId="6" applyFont="1" applyFill="1" applyBorder="1" applyAlignment="1">
      <alignment vertical="center" wrapText="1"/>
    </xf>
    <xf numFmtId="10" fontId="12" fillId="0" borderId="50" xfId="5" applyNumberFormat="1" applyFont="1" applyFill="1" applyBorder="1"/>
    <xf numFmtId="10" fontId="12" fillId="0" borderId="51" xfId="5" applyNumberFormat="1" applyFont="1" applyFill="1" applyBorder="1"/>
    <xf numFmtId="10" fontId="12" fillId="0" borderId="49" xfId="5" applyNumberFormat="1" applyFont="1" applyFill="1" applyBorder="1"/>
    <xf numFmtId="0" fontId="12" fillId="0" borderId="52" xfId="6" applyFont="1" applyFill="1" applyBorder="1" applyAlignment="1">
      <alignment vertical="center" wrapText="1"/>
    </xf>
    <xf numFmtId="10" fontId="12" fillId="0" borderId="53" xfId="11" applyNumberFormat="1" applyFont="1" applyFill="1" applyBorder="1" applyAlignment="1">
      <alignment horizontal="center"/>
    </xf>
    <xf numFmtId="10" fontId="12" fillId="0" borderId="54" xfId="5" applyNumberFormat="1" applyFont="1" applyFill="1" applyBorder="1"/>
    <xf numFmtId="10" fontId="12" fillId="0" borderId="13" xfId="5" applyNumberFormat="1" applyFont="1" applyFill="1" applyBorder="1"/>
    <xf numFmtId="10" fontId="12" fillId="0" borderId="26" xfId="5" applyNumberFormat="1" applyFont="1" applyFill="1" applyBorder="1"/>
    <xf numFmtId="9" fontId="27" fillId="2" borderId="13" xfId="5" applyFont="1" applyFill="1" applyBorder="1" applyAlignment="1">
      <alignment horizontal="right" vertical="center"/>
    </xf>
    <xf numFmtId="170" fontId="27" fillId="2" borderId="13" xfId="4" applyNumberFormat="1" applyFont="1" applyFill="1" applyBorder="1" applyAlignment="1">
      <alignment horizontal="right" vertical="center"/>
    </xf>
    <xf numFmtId="170" fontId="27" fillId="2" borderId="13" xfId="4" applyNumberFormat="1" applyFont="1" applyFill="1" applyBorder="1" applyAlignment="1">
      <alignment vertical="center"/>
    </xf>
    <xf numFmtId="0" fontId="27" fillId="0" borderId="27" xfId="6" applyFont="1" applyFill="1" applyBorder="1" applyAlignment="1">
      <alignment horizontal="left" vertical="center" wrapText="1"/>
    </xf>
    <xf numFmtId="0" fontId="27" fillId="0" borderId="30" xfId="6" applyFont="1" applyFill="1" applyBorder="1" applyAlignment="1">
      <alignment horizontal="left" vertical="center" wrapText="1"/>
    </xf>
    <xf numFmtId="3" fontId="27" fillId="2" borderId="13" xfId="10" applyNumberFormat="1" applyFont="1" applyFill="1" applyBorder="1"/>
    <xf numFmtId="0" fontId="12" fillId="0" borderId="55" xfId="6" applyFont="1" applyFill="1" applyBorder="1"/>
    <xf numFmtId="0" fontId="12" fillId="0" borderId="56" xfId="6" applyFont="1" applyFill="1" applyBorder="1"/>
    <xf numFmtId="0" fontId="12" fillId="0" borderId="57" xfId="6" applyFont="1" applyFill="1" applyBorder="1"/>
    <xf numFmtId="0" fontId="12" fillId="0" borderId="58" xfId="6" applyFont="1" applyFill="1" applyBorder="1"/>
    <xf numFmtId="0" fontId="33" fillId="0" borderId="0" xfId="6" applyFont="1" applyFill="1" applyBorder="1"/>
    <xf numFmtId="168" fontId="12" fillId="0" borderId="0" xfId="10" applyFont="1" applyFill="1" applyBorder="1"/>
    <xf numFmtId="3" fontId="12" fillId="0" borderId="0" xfId="10" applyNumberFormat="1" applyFont="1" applyFill="1" applyBorder="1"/>
    <xf numFmtId="3" fontId="12" fillId="0" borderId="0" xfId="6" applyNumberFormat="1" applyFont="1"/>
    <xf numFmtId="3" fontId="12" fillId="0" borderId="0" xfId="6" applyNumberFormat="1" applyFont="1" applyFill="1"/>
    <xf numFmtId="0" fontId="7" fillId="0" borderId="0" xfId="0" applyFont="1"/>
    <xf numFmtId="0" fontId="7" fillId="0" borderId="0" xfId="0" applyFont="1" applyFill="1"/>
    <xf numFmtId="0" fontId="34" fillId="0" borderId="0" xfId="0" applyNumberFormat="1" applyFont="1" applyFill="1" applyBorder="1" applyAlignment="1"/>
    <xf numFmtId="39" fontId="35" fillId="0" borderId="0" xfId="0" applyNumberFormat="1" applyFont="1" applyFill="1"/>
    <xf numFmtId="10" fontId="6" fillId="0" borderId="0" xfId="3" applyNumberFormat="1" applyFont="1" applyFill="1" applyAlignment="1">
      <alignment horizontal="center" vertical="top" wrapText="1"/>
    </xf>
    <xf numFmtId="0" fontId="6" fillId="0" borderId="61" xfId="0" applyFont="1" applyBorder="1" applyAlignment="1">
      <alignment wrapText="1"/>
    </xf>
    <xf numFmtId="0" fontId="8" fillId="0" borderId="7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40" fontId="8" fillId="0" borderId="23" xfId="0" applyNumberFormat="1" applyFont="1" applyBorder="1" applyAlignment="1">
      <alignment horizontal="right" vertical="center" wrapText="1"/>
    </xf>
    <xf numFmtId="38" fontId="4" fillId="0" borderId="13" xfId="0" applyNumberFormat="1" applyFont="1" applyBorder="1" applyAlignment="1">
      <alignment horizontal="right" vertical="center" wrapText="1"/>
    </xf>
    <xf numFmtId="38" fontId="8" fillId="0" borderId="7" xfId="0" applyNumberFormat="1" applyFont="1" applyBorder="1" applyAlignment="1">
      <alignment horizontal="right" vertical="center" wrapText="1"/>
    </xf>
    <xf numFmtId="38" fontId="4" fillId="0" borderId="27" xfId="0" applyNumberFormat="1" applyFont="1" applyBorder="1" applyAlignment="1">
      <alignment horizontal="right" vertical="center" wrapText="1"/>
    </xf>
    <xf numFmtId="38" fontId="8" fillId="0" borderId="13" xfId="0" applyNumberFormat="1" applyFont="1" applyBorder="1" applyAlignment="1">
      <alignment horizontal="right" vertical="center" wrapText="1"/>
    </xf>
    <xf numFmtId="38" fontId="8" fillId="0" borderId="27" xfId="0" applyNumberFormat="1" applyFont="1" applyBorder="1" applyAlignment="1">
      <alignment horizontal="right" vertical="center" wrapText="1"/>
    </xf>
    <xf numFmtId="170" fontId="12" fillId="0" borderId="4" xfId="4" applyNumberFormat="1" applyFont="1" applyFill="1" applyBorder="1" applyAlignment="1">
      <alignment horizontal="center" vertical="center" wrapText="1"/>
    </xf>
    <xf numFmtId="170" fontId="12" fillId="0" borderId="9" xfId="4" applyNumberFormat="1" applyFont="1" applyFill="1" applyBorder="1" applyAlignment="1">
      <alignment vertical="center" wrapText="1"/>
    </xf>
    <xf numFmtId="170" fontId="12" fillId="0" borderId="4" xfId="4" applyNumberFormat="1" applyFont="1" applyFill="1" applyBorder="1" applyAlignment="1">
      <alignment vertical="center" wrapText="1"/>
    </xf>
    <xf numFmtId="170" fontId="12" fillId="0" borderId="26" xfId="4" applyNumberFormat="1" applyFont="1" applyFill="1" applyBorder="1" applyAlignment="1">
      <alignment vertical="center" wrapText="1"/>
    </xf>
    <xf numFmtId="170" fontId="12" fillId="0" borderId="13" xfId="4" applyNumberFormat="1" applyFont="1" applyFill="1" applyBorder="1" applyAlignment="1">
      <alignment vertical="center" wrapText="1"/>
    </xf>
    <xf numFmtId="170" fontId="6" fillId="0" borderId="4" xfId="0" applyNumberFormat="1" applyFont="1" applyBorder="1" applyAlignment="1">
      <alignment wrapText="1"/>
    </xf>
    <xf numFmtId="170" fontId="6" fillId="0" borderId="3" xfId="2" applyNumberFormat="1" applyFont="1" applyFill="1" applyBorder="1" applyAlignment="1">
      <alignment wrapText="1"/>
    </xf>
    <xf numFmtId="170" fontId="6" fillId="0" borderId="4" xfId="2" applyNumberFormat="1" applyFont="1" applyFill="1" applyBorder="1" applyAlignment="1">
      <alignment wrapText="1"/>
    </xf>
    <xf numFmtId="3" fontId="6" fillId="0" borderId="3" xfId="0" applyNumberFormat="1" applyFont="1" applyBorder="1" applyAlignment="1">
      <alignment wrapText="1"/>
    </xf>
    <xf numFmtId="3" fontId="6" fillId="0" borderId="4" xfId="0" applyNumberFormat="1" applyFont="1" applyBorder="1" applyAlignment="1">
      <alignment wrapText="1"/>
    </xf>
    <xf numFmtId="3" fontId="6" fillId="0" borderId="23" xfId="0" applyNumberFormat="1" applyFont="1" applyBorder="1" applyAlignment="1">
      <alignment vertical="top"/>
    </xf>
    <xf numFmtId="3" fontId="6" fillId="0" borderId="24" xfId="0" applyNumberFormat="1" applyFont="1" applyBorder="1"/>
    <xf numFmtId="3" fontId="6" fillId="0" borderId="25" xfId="0" applyNumberFormat="1" applyFont="1" applyBorder="1"/>
    <xf numFmtId="3" fontId="6" fillId="0" borderId="1" xfId="0" applyNumberFormat="1" applyFont="1" applyBorder="1" applyAlignment="1">
      <alignment vertical="top"/>
    </xf>
    <xf numFmtId="3" fontId="6" fillId="0" borderId="0" xfId="0" applyNumberFormat="1" applyFont="1"/>
    <xf numFmtId="3" fontId="6" fillId="0" borderId="2" xfId="0" applyNumberFormat="1" applyFont="1" applyBorder="1"/>
    <xf numFmtId="3" fontId="6" fillId="0" borderId="7" xfId="0" applyNumberFormat="1" applyFont="1" applyBorder="1" applyAlignment="1">
      <alignment vertical="top"/>
    </xf>
    <xf numFmtId="3" fontId="6" fillId="0" borderId="8" xfId="0" applyNumberFormat="1" applyFont="1" applyBorder="1" applyAlignment="1">
      <alignment vertical="top"/>
    </xf>
    <xf numFmtId="3" fontId="6" fillId="0" borderId="9" xfId="0" applyNumberFormat="1" applyFont="1" applyBorder="1" applyAlignment="1">
      <alignment vertical="top"/>
    </xf>
    <xf numFmtId="3" fontId="6" fillId="0" borderId="8" xfId="0" applyNumberFormat="1" applyFont="1" applyBorder="1"/>
    <xf numFmtId="3" fontId="6" fillId="0" borderId="9" xfId="0" applyNumberFormat="1" applyFont="1" applyBorder="1"/>
    <xf numFmtId="3" fontId="6" fillId="0" borderId="8" xfId="2" applyNumberFormat="1" applyFont="1" applyBorder="1"/>
    <xf numFmtId="3" fontId="6" fillId="0" borderId="9" xfId="2" applyNumberFormat="1" applyFont="1" applyBorder="1"/>
    <xf numFmtId="0" fontId="6" fillId="0" borderId="22" xfId="1" applyFont="1" applyBorder="1" applyAlignment="1">
      <alignment horizontal="left" wrapText="1"/>
    </xf>
    <xf numFmtId="0" fontId="10" fillId="0" borderId="0" xfId="1" applyFont="1"/>
    <xf numFmtId="0" fontId="10" fillId="0" borderId="0" xfId="1" applyFont="1" applyAlignment="1">
      <alignment horizontal="center" vertical="center"/>
    </xf>
    <xf numFmtId="0" fontId="9" fillId="2" borderId="15" xfId="1" applyFont="1" applyFill="1" applyBorder="1" applyAlignment="1">
      <alignment horizontal="center" vertical="top" wrapText="1"/>
    </xf>
    <xf numFmtId="0" fontId="9" fillId="2" borderId="16" xfId="1" applyFont="1" applyFill="1" applyBorder="1" applyAlignment="1">
      <alignment horizontal="center" vertical="top" wrapText="1"/>
    </xf>
    <xf numFmtId="0" fontId="9" fillId="2" borderId="15" xfId="1" applyFont="1" applyFill="1" applyBorder="1" applyAlignment="1">
      <alignment horizontal="center" wrapText="1"/>
    </xf>
    <xf numFmtId="0" fontId="9" fillId="2" borderId="32" xfId="1" applyFont="1" applyFill="1" applyBorder="1" applyAlignment="1">
      <alignment horizontal="center" wrapText="1"/>
    </xf>
    <xf numFmtId="0" fontId="9" fillId="2" borderId="17" xfId="1" applyFont="1" applyFill="1" applyBorder="1" applyAlignment="1">
      <alignment horizontal="center" vertical="top" wrapText="1"/>
    </xf>
    <xf numFmtId="0" fontId="9" fillId="2" borderId="18" xfId="1" applyFont="1" applyFill="1" applyBorder="1" applyAlignment="1">
      <alignment horizontal="center" vertical="top" wrapText="1"/>
    </xf>
    <xf numFmtId="0" fontId="9" fillId="2" borderId="34" xfId="1" applyFont="1" applyFill="1" applyBorder="1" applyAlignment="1">
      <alignment horizontal="center" vertical="top" wrapText="1"/>
    </xf>
    <xf numFmtId="0" fontId="9" fillId="2" borderId="19" xfId="1" applyFont="1" applyFill="1" applyBorder="1" applyAlignment="1">
      <alignment horizontal="center" vertical="top" wrapText="1"/>
    </xf>
    <xf numFmtId="0" fontId="11" fillId="2" borderId="20" xfId="1" applyFont="1" applyFill="1" applyBorder="1" applyAlignment="1">
      <alignment vertical="top" wrapText="1"/>
    </xf>
    <xf numFmtId="0" fontId="9" fillId="2" borderId="20" xfId="1" applyFont="1" applyFill="1" applyBorder="1" applyAlignment="1">
      <alignment horizontal="center" vertical="top" wrapText="1"/>
    </xf>
    <xf numFmtId="0" fontId="9" fillId="2" borderId="19" xfId="1" applyFont="1" applyFill="1" applyBorder="1" applyAlignment="1">
      <alignment horizontal="center" wrapText="1"/>
    </xf>
    <xf numFmtId="0" fontId="9" fillId="2" borderId="33" xfId="1" applyFont="1" applyFill="1" applyBorder="1" applyAlignment="1">
      <alignment horizontal="center" wrapText="1"/>
    </xf>
    <xf numFmtId="0" fontId="6" fillId="0" borderId="3" xfId="1" applyFont="1" applyBorder="1" applyAlignment="1">
      <alignment wrapText="1"/>
    </xf>
    <xf numFmtId="4" fontId="6" fillId="0" borderId="3" xfId="1" applyNumberFormat="1" applyFont="1" applyBorder="1" applyAlignment="1">
      <alignment wrapText="1"/>
    </xf>
    <xf numFmtId="10" fontId="6" fillId="0" borderId="3" xfId="1" applyNumberFormat="1" applyFont="1" applyBorder="1" applyAlignment="1">
      <alignment wrapText="1"/>
    </xf>
    <xf numFmtId="10" fontId="6" fillId="0" borderId="7" xfId="1" applyNumberFormat="1" applyFont="1" applyBorder="1" applyAlignment="1">
      <alignment wrapText="1"/>
    </xf>
    <xf numFmtId="10" fontId="6" fillId="0" borderId="0" xfId="1" applyNumberFormat="1" applyFont="1" applyAlignment="1">
      <alignment wrapText="1"/>
    </xf>
    <xf numFmtId="10" fontId="6" fillId="0" borderId="8" xfId="1" applyNumberFormat="1" applyFont="1" applyBorder="1" applyAlignment="1">
      <alignment wrapText="1"/>
    </xf>
    <xf numFmtId="10" fontId="6" fillId="0" borderId="24" xfId="1" applyNumberFormat="1" applyFont="1" applyBorder="1" applyAlignment="1">
      <alignment wrapText="1"/>
    </xf>
    <xf numFmtId="0" fontId="6" fillId="0" borderId="3" xfId="1" applyFont="1" applyBorder="1" applyAlignment="1">
      <alignment horizontal="left" wrapText="1" indent="1"/>
    </xf>
    <xf numFmtId="0" fontId="6" fillId="0" borderId="3" xfId="1" applyFont="1" applyBorder="1" applyAlignment="1">
      <alignment horizontal="left" wrapText="1" indent="2"/>
    </xf>
    <xf numFmtId="0" fontId="6" fillId="0" borderId="3" xfId="1" applyFont="1" applyBorder="1" applyAlignment="1">
      <alignment horizontal="left" indent="2"/>
    </xf>
    <xf numFmtId="0" fontId="6" fillId="0" borderId="3" xfId="1" applyFont="1" applyBorder="1" applyAlignment="1">
      <alignment horizontal="left" indent="1"/>
    </xf>
    <xf numFmtId="0" fontId="6" fillId="0" borderId="4" xfId="1" applyFont="1" applyBorder="1" applyAlignment="1">
      <alignment wrapText="1"/>
    </xf>
    <xf numFmtId="4" fontId="6" fillId="0" borderId="4" xfId="1" applyNumberFormat="1" applyFont="1" applyBorder="1" applyAlignment="1">
      <alignment wrapText="1"/>
    </xf>
    <xf numFmtId="10" fontId="6" fillId="0" borderId="4" xfId="1" applyNumberFormat="1" applyFont="1" applyBorder="1" applyAlignment="1">
      <alignment wrapText="1"/>
    </xf>
    <xf numFmtId="10" fontId="6" fillId="0" borderId="9" xfId="1" applyNumberFormat="1" applyFont="1" applyBorder="1" applyAlignment="1">
      <alignment wrapText="1"/>
    </xf>
    <xf numFmtId="10" fontId="6" fillId="0" borderId="2" xfId="1" applyNumberFormat="1" applyFont="1" applyBorder="1" applyAlignment="1">
      <alignment wrapText="1"/>
    </xf>
    <xf numFmtId="10" fontId="6" fillId="0" borderId="25" xfId="1" applyNumberFormat="1" applyFont="1" applyBorder="1" applyAlignment="1">
      <alignment wrapText="1"/>
    </xf>
    <xf numFmtId="3" fontId="6" fillId="0" borderId="3" xfId="1" applyNumberFormat="1" applyFont="1" applyBorder="1" applyAlignment="1">
      <alignment wrapText="1"/>
    </xf>
    <xf numFmtId="3" fontId="6" fillId="0" borderId="8" xfId="1" applyNumberFormat="1" applyFont="1" applyBorder="1" applyAlignment="1">
      <alignment wrapText="1"/>
    </xf>
    <xf numFmtId="3" fontId="6" fillId="0" borderId="4" xfId="1" applyNumberFormat="1" applyFont="1" applyBorder="1" applyAlignment="1">
      <alignment wrapText="1"/>
    </xf>
    <xf numFmtId="3" fontId="6" fillId="0" borderId="7" xfId="1" applyNumberFormat="1" applyFont="1" applyBorder="1" applyAlignment="1">
      <alignment wrapText="1"/>
    </xf>
    <xf numFmtId="3" fontId="6" fillId="0" borderId="9" xfId="1" applyNumberFormat="1" applyFont="1" applyBorder="1" applyAlignment="1">
      <alignment wrapText="1"/>
    </xf>
    <xf numFmtId="0" fontId="36" fillId="0" borderId="0" xfId="0" applyNumberFormat="1" applyFont="1" applyFill="1" applyBorder="1" applyAlignment="1"/>
    <xf numFmtId="43" fontId="37" fillId="0" borderId="0" xfId="4" applyFont="1" applyFill="1" applyBorder="1" applyAlignment="1"/>
    <xf numFmtId="165" fontId="37" fillId="0" borderId="0" xfId="4" applyNumberFormat="1" applyFont="1" applyFill="1" applyBorder="1" applyAlignment="1"/>
    <xf numFmtId="0" fontId="7" fillId="0" borderId="0" xfId="0" applyFont="1" applyFill="1" applyBorder="1"/>
    <xf numFmtId="43" fontId="7" fillId="0" borderId="0" xfId="2" applyFont="1"/>
    <xf numFmtId="170" fontId="4" fillId="0" borderId="2" xfId="4" applyNumberFormat="1" applyFont="1" applyFill="1" applyBorder="1" applyAlignment="1"/>
    <xf numFmtId="10" fontId="6" fillId="0" borderId="3" xfId="3" applyNumberFormat="1" applyFont="1" applyBorder="1" applyAlignment="1">
      <alignment wrapText="1"/>
    </xf>
    <xf numFmtId="10" fontId="6" fillId="0" borderId="9" xfId="3" applyNumberFormat="1" applyFont="1" applyBorder="1" applyAlignment="1">
      <alignment wrapText="1"/>
    </xf>
    <xf numFmtId="10" fontId="6" fillId="0" borderId="8" xfId="3" applyNumberFormat="1" applyFont="1" applyBorder="1" applyAlignment="1">
      <alignment wrapText="1"/>
    </xf>
    <xf numFmtId="10" fontId="6" fillId="0" borderId="0" xfId="3" applyNumberFormat="1" applyFont="1" applyBorder="1" applyAlignment="1">
      <alignment wrapText="1"/>
    </xf>
    <xf numFmtId="10" fontId="6" fillId="0" borderId="24" xfId="3" applyNumberFormat="1" applyFont="1" applyBorder="1" applyAlignment="1">
      <alignment wrapText="1"/>
    </xf>
    <xf numFmtId="10" fontId="6" fillId="0" borderId="25" xfId="3" applyNumberFormat="1" applyFont="1" applyBorder="1" applyAlignment="1">
      <alignment wrapText="1"/>
    </xf>
    <xf numFmtId="0" fontId="10" fillId="0" borderId="0" xfId="1" applyFont="1" applyBorder="1"/>
    <xf numFmtId="3" fontId="6" fillId="0" borderId="7" xfId="2" applyNumberFormat="1" applyFont="1" applyFill="1" applyBorder="1" applyAlignment="1">
      <alignment wrapText="1"/>
    </xf>
    <xf numFmtId="3" fontId="6" fillId="0" borderId="8" xfId="2" applyNumberFormat="1" applyFont="1" applyFill="1" applyBorder="1" applyAlignment="1">
      <alignment wrapText="1"/>
    </xf>
    <xf numFmtId="3" fontId="6" fillId="0" borderId="9" xfId="2" applyNumberFormat="1" applyFont="1" applyFill="1" applyBorder="1" applyAlignment="1">
      <alignment wrapText="1"/>
    </xf>
    <xf numFmtId="10" fontId="6" fillId="0" borderId="7" xfId="0" applyNumberFormat="1" applyFont="1" applyFill="1" applyBorder="1" applyAlignment="1">
      <alignment horizontal="right" wrapText="1"/>
    </xf>
    <xf numFmtId="3" fontId="6" fillId="2" borderId="4" xfId="0" applyNumberFormat="1" applyFont="1" applyFill="1" applyBorder="1" applyAlignment="1">
      <alignment wrapText="1"/>
    </xf>
    <xf numFmtId="4" fontId="6" fillId="0" borderId="24" xfId="0" applyNumberFormat="1" applyFont="1" applyFill="1" applyBorder="1" applyAlignment="1">
      <alignment vertical="top" wrapText="1"/>
    </xf>
    <xf numFmtId="4" fontId="6" fillId="0" borderId="25" xfId="0" applyNumberFormat="1" applyFont="1" applyFill="1" applyBorder="1" applyAlignment="1">
      <alignment vertical="top" wrapText="1"/>
    </xf>
    <xf numFmtId="3" fontId="12" fillId="0" borderId="62" xfId="10" applyNumberFormat="1" applyFont="1" applyFill="1" applyBorder="1"/>
    <xf numFmtId="3" fontId="33" fillId="0" borderId="26" xfId="10" applyNumberFormat="1" applyFont="1" applyFill="1" applyBorder="1" applyAlignment="1">
      <alignment horizontal="center" vertical="center"/>
    </xf>
    <xf numFmtId="4" fontId="4" fillId="0" borderId="9" xfId="0" applyNumberFormat="1" applyFont="1" applyBorder="1" applyAlignment="1">
      <alignment horizontal="right" vertical="top" wrapText="1"/>
    </xf>
    <xf numFmtId="0" fontId="10" fillId="0" borderId="0" xfId="0" applyFont="1" applyAlignment="1">
      <alignment horizontal="right" vertical="top" wrapText="1"/>
    </xf>
    <xf numFmtId="0" fontId="8" fillId="2" borderId="9" xfId="0" applyFont="1" applyFill="1" applyBorder="1" applyAlignment="1">
      <alignment horizontal="center" wrapText="1"/>
    </xf>
    <xf numFmtId="0" fontId="8" fillId="2" borderId="13" xfId="0" applyFont="1" applyFill="1" applyBorder="1" applyAlignment="1">
      <alignment horizontal="center" wrapText="1"/>
    </xf>
    <xf numFmtId="0" fontId="8" fillId="2" borderId="27" xfId="0" applyFont="1" applyFill="1" applyBorder="1" applyAlignment="1">
      <alignment horizontal="center" wrapText="1"/>
    </xf>
    <xf numFmtId="0" fontId="9" fillId="0" borderId="0" xfId="0" applyFont="1" applyAlignment="1">
      <alignment horizontal="justify" wrapText="1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horizontal="center" wrapText="1"/>
    </xf>
    <xf numFmtId="0" fontId="4" fillId="0" borderId="30" xfId="0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164" fontId="4" fillId="0" borderId="0" xfId="0" applyNumberFormat="1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64" fontId="6" fillId="0" borderId="35" xfId="1" applyNumberFormat="1" applyFont="1" applyBorder="1" applyAlignment="1">
      <alignment horizontal="right" wrapText="1"/>
    </xf>
    <xf numFmtId="164" fontId="6" fillId="0" borderId="0" xfId="1" applyNumberFormat="1" applyFont="1" applyAlignment="1">
      <alignment horizontal="right" wrapText="1"/>
    </xf>
    <xf numFmtId="0" fontId="6" fillId="0" borderId="28" xfId="1" applyFont="1" applyBorder="1" applyAlignment="1">
      <alignment horizontal="left" wrapText="1"/>
    </xf>
    <xf numFmtId="0" fontId="6" fillId="0" borderId="21" xfId="1" applyFont="1" applyBorder="1" applyAlignment="1">
      <alignment horizontal="left" wrapText="1"/>
    </xf>
    <xf numFmtId="0" fontId="6" fillId="0" borderId="22" xfId="1" applyFont="1" applyBorder="1" applyAlignment="1">
      <alignment horizontal="left" wrapText="1"/>
    </xf>
    <xf numFmtId="0" fontId="8" fillId="0" borderId="2" xfId="0" applyNumberFormat="1" applyFont="1" applyFill="1" applyBorder="1" applyAlignment="1">
      <alignment horizontal="center"/>
    </xf>
    <xf numFmtId="170" fontId="4" fillId="0" borderId="30" xfId="4" applyNumberFormat="1" applyFont="1" applyFill="1" applyBorder="1" applyAlignment="1">
      <alignment horizontal="center"/>
    </xf>
    <xf numFmtId="0" fontId="9" fillId="2" borderId="14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27" xfId="1" applyFont="1" applyFill="1" applyBorder="1" applyAlignment="1">
      <alignment horizontal="center" vertical="center" wrapText="1"/>
    </xf>
    <xf numFmtId="0" fontId="9" fillId="2" borderId="30" xfId="1" applyFont="1" applyFill="1" applyBorder="1" applyAlignment="1">
      <alignment horizontal="center" vertical="center" wrapText="1"/>
    </xf>
    <xf numFmtId="0" fontId="9" fillId="2" borderId="26" xfId="1" applyFont="1" applyFill="1" applyBorder="1" applyAlignment="1">
      <alignment horizontal="center" vertical="center" wrapText="1"/>
    </xf>
    <xf numFmtId="4" fontId="6" fillId="0" borderId="25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6" fillId="0" borderId="24" xfId="0" applyNumberFormat="1" applyFont="1" applyBorder="1" applyAlignment="1">
      <alignment horizontal="center" wrapText="1"/>
    </xf>
    <xf numFmtId="4" fontId="6" fillId="0" borderId="0" xfId="0" applyNumberFormat="1" applyFont="1" applyAlignment="1">
      <alignment horizontal="center" wrapText="1"/>
    </xf>
    <xf numFmtId="4" fontId="6" fillId="0" borderId="23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" fontId="6" fillId="0" borderId="4" xfId="0" applyNumberFormat="1" applyFont="1" applyBorder="1" applyAlignment="1">
      <alignment horizontal="center" wrapText="1"/>
    </xf>
    <xf numFmtId="4" fontId="6" fillId="0" borderId="3" xfId="0" applyNumberFormat="1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6" fillId="0" borderId="28" xfId="0" applyFont="1" applyBorder="1" applyAlignment="1">
      <alignment horizontal="left" wrapText="1"/>
    </xf>
    <xf numFmtId="0" fontId="6" fillId="0" borderId="21" xfId="0" applyFont="1" applyBorder="1" applyAlignment="1">
      <alignment horizontal="left" wrapText="1"/>
    </xf>
    <xf numFmtId="164" fontId="6" fillId="0" borderId="35" xfId="0" applyNumberFormat="1" applyFont="1" applyBorder="1" applyAlignment="1">
      <alignment horizontal="right" wrapText="1"/>
    </xf>
    <xf numFmtId="164" fontId="6" fillId="0" borderId="0" xfId="0" applyNumberFormat="1" applyFont="1" applyAlignment="1">
      <alignment horizontal="right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top" wrapText="1"/>
    </xf>
    <xf numFmtId="0" fontId="9" fillId="2" borderId="26" xfId="0" applyFont="1" applyFill="1" applyBorder="1" applyAlignment="1">
      <alignment horizontal="center" vertical="top" wrapText="1"/>
    </xf>
    <xf numFmtId="0" fontId="9" fillId="2" borderId="30" xfId="0" applyFont="1" applyFill="1" applyBorder="1" applyAlignment="1">
      <alignment horizontal="center" vertical="top" wrapText="1"/>
    </xf>
    <xf numFmtId="0" fontId="6" fillId="0" borderId="28" xfId="0" applyFont="1" applyBorder="1" applyAlignment="1">
      <alignment horizontal="justify"/>
    </xf>
    <xf numFmtId="0" fontId="6" fillId="0" borderId="22" xfId="0" applyFont="1" applyBorder="1"/>
    <xf numFmtId="0" fontId="9" fillId="2" borderId="8" xfId="0" applyFont="1" applyFill="1" applyBorder="1" applyAlignment="1">
      <alignment horizontal="center" vertical="center" wrapText="1"/>
    </xf>
    <xf numFmtId="166" fontId="12" fillId="0" borderId="30" xfId="4" applyNumberFormat="1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 wrapText="1"/>
    </xf>
    <xf numFmtId="0" fontId="6" fillId="0" borderId="5" xfId="0" applyFont="1" applyBorder="1" applyAlignment="1">
      <alignment horizontal="right" wrapText="1"/>
    </xf>
    <xf numFmtId="0" fontId="4" fillId="0" borderId="1" xfId="0" applyFont="1" applyBorder="1" applyAlignment="1">
      <alignment horizontal="left" wrapText="1"/>
    </xf>
    <xf numFmtId="0" fontId="9" fillId="2" borderId="27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left" vertical="top" wrapText="1"/>
    </xf>
    <xf numFmtId="0" fontId="27" fillId="0" borderId="2" xfId="0" applyFont="1" applyFill="1" applyBorder="1" applyAlignment="1">
      <alignment horizontal="center"/>
    </xf>
    <xf numFmtId="0" fontId="4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 vertical="center"/>
    </xf>
    <xf numFmtId="0" fontId="11" fillId="2" borderId="1" xfId="0" applyFont="1" applyFill="1" applyBorder="1"/>
    <xf numFmtId="0" fontId="11" fillId="2" borderId="2" xfId="0" applyFont="1" applyFill="1" applyBorder="1"/>
    <xf numFmtId="0" fontId="9" fillId="2" borderId="14" xfId="0" applyFont="1" applyFill="1" applyBorder="1" applyAlignment="1">
      <alignment horizontal="center" vertical="center"/>
    </xf>
    <xf numFmtId="0" fontId="11" fillId="2" borderId="4" xfId="0" applyFont="1" applyFill="1" applyBorder="1"/>
    <xf numFmtId="0" fontId="6" fillId="0" borderId="30" xfId="0" applyFont="1" applyBorder="1" applyAlignment="1">
      <alignment wrapText="1"/>
    </xf>
    <xf numFmtId="0" fontId="6" fillId="0" borderId="28" xfId="0" applyFont="1" applyBorder="1" applyAlignment="1">
      <alignment wrapText="1"/>
    </xf>
    <xf numFmtId="0" fontId="10" fillId="0" borderId="22" xfId="0" applyFont="1" applyBorder="1" applyAlignment="1">
      <alignment wrapText="1"/>
    </xf>
    <xf numFmtId="0" fontId="9" fillId="2" borderId="7" xfId="0" applyFont="1" applyFill="1" applyBorder="1" applyAlignment="1">
      <alignment horizontal="center" vertical="center"/>
    </xf>
    <xf numFmtId="0" fontId="11" fillId="2" borderId="9" xfId="0" applyFont="1" applyFill="1" applyBorder="1"/>
    <xf numFmtId="0" fontId="9" fillId="2" borderId="23" xfId="0" applyFont="1" applyFill="1" applyBorder="1" applyAlignment="1">
      <alignment horizontal="center" vertical="center"/>
    </xf>
    <xf numFmtId="0" fontId="11" fillId="2" borderId="25" xfId="0" applyFont="1" applyFill="1" applyBorder="1"/>
    <xf numFmtId="0" fontId="6" fillId="0" borderId="30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top" wrapText="1"/>
    </xf>
    <xf numFmtId="0" fontId="6" fillId="0" borderId="21" xfId="0" applyFont="1" applyBorder="1" applyAlignment="1">
      <alignment horizontal="left" vertical="top" wrapText="1"/>
    </xf>
    <xf numFmtId="0" fontId="6" fillId="0" borderId="22" xfId="0" applyFont="1" applyBorder="1" applyAlignment="1">
      <alignment horizontal="left" vertical="top" wrapText="1"/>
    </xf>
    <xf numFmtId="0" fontId="13" fillId="2" borderId="14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/>
    <xf numFmtId="0" fontId="9" fillId="0" borderId="0" xfId="0" applyFont="1" applyAlignment="1">
      <alignment horizontal="center" wrapText="1"/>
    </xf>
    <xf numFmtId="0" fontId="4" fillId="0" borderId="0" xfId="1" applyFont="1" applyFill="1" applyAlignment="1">
      <alignment horizontal="left" wrapText="1"/>
    </xf>
    <xf numFmtId="8" fontId="4" fillId="0" borderId="36" xfId="0" applyNumberFormat="1" applyFont="1" applyBorder="1" applyAlignment="1">
      <alignment horizontal="center"/>
    </xf>
    <xf numFmtId="0" fontId="8" fillId="2" borderId="27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39" fontId="4" fillId="2" borderId="27" xfId="0" applyNumberFormat="1" applyFont="1" applyFill="1" applyBorder="1" applyAlignment="1">
      <alignment horizontal="right" vertical="center"/>
    </xf>
    <xf numFmtId="39" fontId="4" fillId="2" borderId="26" xfId="0" applyNumberFormat="1" applyFont="1" applyFill="1" applyBorder="1" applyAlignment="1">
      <alignment horizontal="right" vertical="center"/>
    </xf>
    <xf numFmtId="37" fontId="8" fillId="2" borderId="27" xfId="0" applyNumberFormat="1" applyFont="1" applyFill="1" applyBorder="1" applyAlignment="1">
      <alignment horizontal="center"/>
    </xf>
    <xf numFmtId="37" fontId="8" fillId="2" borderId="30" xfId="0" applyNumberFormat="1" applyFont="1" applyFill="1" applyBorder="1" applyAlignment="1">
      <alignment horizontal="center"/>
    </xf>
    <xf numFmtId="43" fontId="4" fillId="0" borderId="25" xfId="2" applyFont="1" applyBorder="1" applyAlignment="1">
      <alignment horizontal="center" vertical="top" wrapText="1"/>
    </xf>
    <xf numFmtId="43" fontId="4" fillId="0" borderId="2" xfId="2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4" fillId="0" borderId="36" xfId="0" applyFont="1" applyBorder="1" applyAlignment="1">
      <alignment horizontal="left" vertical="center"/>
    </xf>
    <xf numFmtId="37" fontId="4" fillId="2" borderId="27" xfId="0" applyNumberFormat="1" applyFont="1" applyFill="1" applyBorder="1" applyAlignment="1">
      <alignment horizontal="center" vertical="center"/>
    </xf>
    <xf numFmtId="37" fontId="4" fillId="2" borderId="30" xfId="0" applyNumberFormat="1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37" fontId="4" fillId="0" borderId="23" xfId="0" applyNumberFormat="1" applyFont="1" applyBorder="1" applyAlignment="1">
      <alignment horizontal="center" vertical="center"/>
    </xf>
    <xf numFmtId="37" fontId="4" fillId="0" borderId="1" xfId="0" applyNumberFormat="1" applyFont="1" applyBorder="1" applyAlignment="1">
      <alignment horizontal="center" vertical="center"/>
    </xf>
    <xf numFmtId="37" fontId="4" fillId="0" borderId="24" xfId="0" applyNumberFormat="1" applyFont="1" applyBorder="1" applyAlignment="1">
      <alignment horizontal="center" vertical="center"/>
    </xf>
    <xf numFmtId="37" fontId="4" fillId="0" borderId="0" xfId="0" applyNumberFormat="1" applyFont="1" applyAlignment="1">
      <alignment horizontal="center" vertical="center"/>
    </xf>
    <xf numFmtId="37" fontId="4" fillId="2" borderId="27" xfId="0" applyNumberFormat="1" applyFont="1" applyFill="1" applyBorder="1" applyAlignment="1">
      <alignment horizontal="center"/>
    </xf>
    <xf numFmtId="37" fontId="4" fillId="2" borderId="3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7" fillId="2" borderId="3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5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164" fontId="8" fillId="4" borderId="27" xfId="1" applyNumberFormat="1" applyFont="1" applyFill="1" applyBorder="1" applyAlignment="1">
      <alignment horizontal="center" vertical="center"/>
    </xf>
    <xf numFmtId="164" fontId="8" fillId="4" borderId="30" xfId="1" applyNumberFormat="1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38" xfId="0" applyFont="1" applyFill="1" applyBorder="1" applyAlignment="1">
      <alignment horizontal="center" vertical="center" wrapText="1"/>
    </xf>
    <xf numFmtId="0" fontId="8" fillId="3" borderId="39" xfId="0" applyFont="1" applyFill="1" applyBorder="1" applyAlignment="1">
      <alignment horizontal="center" vertical="center" wrapText="1"/>
    </xf>
    <xf numFmtId="43" fontId="4" fillId="0" borderId="23" xfId="2" applyFont="1" applyBorder="1" applyAlignment="1">
      <alignment horizontal="center" vertical="top" wrapText="1"/>
    </xf>
    <xf numFmtId="43" fontId="4" fillId="0" borderId="1" xfId="2" applyFont="1" applyBorder="1" applyAlignment="1">
      <alignment horizontal="center" vertical="top" wrapText="1"/>
    </xf>
    <xf numFmtId="43" fontId="4" fillId="2" borderId="27" xfId="0" applyNumberFormat="1" applyFont="1" applyFill="1" applyBorder="1" applyAlignment="1">
      <alignment horizontal="right" vertical="center" wrapText="1"/>
    </xf>
    <xf numFmtId="0" fontId="4" fillId="2" borderId="30" xfId="0" applyFont="1" applyFill="1" applyBorder="1" applyAlignment="1">
      <alignment horizontal="right" vertical="center" wrapText="1"/>
    </xf>
    <xf numFmtId="43" fontId="4" fillId="0" borderId="24" xfId="2" applyFont="1" applyBorder="1" applyAlignment="1">
      <alignment horizontal="center" vertical="top" wrapText="1"/>
    </xf>
    <xf numFmtId="43" fontId="4" fillId="0" borderId="0" xfId="2" applyFont="1" applyAlignment="1">
      <alignment horizontal="center" vertical="top" wrapText="1"/>
    </xf>
    <xf numFmtId="39" fontId="4" fillId="2" borderId="27" xfId="0" applyNumberFormat="1" applyFont="1" applyFill="1" applyBorder="1" applyAlignment="1">
      <alignment horizontal="right"/>
    </xf>
    <xf numFmtId="39" fontId="4" fillId="2" borderId="26" xfId="0" applyNumberFormat="1" applyFont="1" applyFill="1" applyBorder="1" applyAlignment="1">
      <alignment horizontal="right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wrapText="1"/>
    </xf>
    <xf numFmtId="0" fontId="6" fillId="0" borderId="24" xfId="0" applyFont="1" applyBorder="1" applyAlignment="1">
      <alignment wrapText="1"/>
    </xf>
    <xf numFmtId="0" fontId="9" fillId="0" borderId="30" xfId="0" applyFont="1" applyBorder="1" applyAlignment="1">
      <alignment horizontal="center" wrapText="1"/>
    </xf>
    <xf numFmtId="0" fontId="9" fillId="0" borderId="26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60" xfId="0" applyFont="1" applyBorder="1" applyAlignment="1">
      <alignment horizontal="center" wrapText="1"/>
    </xf>
    <xf numFmtId="0" fontId="27" fillId="2" borderId="13" xfId="6" applyFont="1" applyFill="1" applyBorder="1" applyAlignment="1">
      <alignment horizontal="center"/>
    </xf>
    <xf numFmtId="0" fontId="4" fillId="0" borderId="0" xfId="6" applyFont="1" applyFill="1" applyBorder="1" applyAlignment="1">
      <alignment horizontal="left" vertical="center" wrapText="1"/>
    </xf>
    <xf numFmtId="0" fontId="27" fillId="0" borderId="0" xfId="6" applyFont="1" applyAlignment="1">
      <alignment horizontal="center"/>
    </xf>
    <xf numFmtId="0" fontId="27" fillId="2" borderId="27" xfId="6" applyFont="1" applyFill="1" applyBorder="1" applyAlignment="1">
      <alignment horizontal="left" vertical="center"/>
    </xf>
    <xf numFmtId="0" fontId="27" fillId="2" borderId="30" xfId="6" applyFont="1" applyFill="1" applyBorder="1" applyAlignment="1">
      <alignment horizontal="left" vertical="center"/>
    </xf>
    <xf numFmtId="0" fontId="4" fillId="0" borderId="30" xfId="6" applyFont="1" applyBorder="1" applyAlignment="1">
      <alignment horizontal="left" vertical="center"/>
    </xf>
    <xf numFmtId="0" fontId="12" fillId="0" borderId="63" xfId="6" applyFont="1" applyFill="1" applyBorder="1" applyAlignment="1">
      <alignment horizontal="left" wrapText="1"/>
    </xf>
    <xf numFmtId="0" fontId="12" fillId="0" borderId="59" xfId="6" applyFont="1" applyFill="1" applyBorder="1" applyAlignment="1">
      <alignment horizontal="left" wrapText="1"/>
    </xf>
    <xf numFmtId="0" fontId="12" fillId="0" borderId="64" xfId="6" applyFont="1" applyFill="1" applyBorder="1" applyAlignment="1">
      <alignment horizontal="left" wrapText="1"/>
    </xf>
    <xf numFmtId="0" fontId="12" fillId="0" borderId="25" xfId="6" applyFont="1" applyFill="1" applyBorder="1" applyAlignment="1">
      <alignment horizontal="left" wrapText="1"/>
    </xf>
    <xf numFmtId="0" fontId="12" fillId="0" borderId="2" xfId="6" applyFont="1" applyFill="1" applyBorder="1" applyAlignment="1">
      <alignment horizontal="left" wrapText="1"/>
    </xf>
    <xf numFmtId="0" fontId="12" fillId="0" borderId="4" xfId="6" applyFont="1" applyFill="1" applyBorder="1" applyAlignment="1">
      <alignment horizontal="left" wrapText="1"/>
    </xf>
    <xf numFmtId="3" fontId="12" fillId="0" borderId="49" xfId="10" applyNumberFormat="1" applyFont="1" applyFill="1" applyBorder="1" applyAlignment="1">
      <alignment horizontal="right"/>
    </xf>
    <xf numFmtId="3" fontId="12" fillId="0" borderId="9" xfId="10" applyNumberFormat="1" applyFont="1" applyFill="1" applyBorder="1" applyAlignment="1">
      <alignment horizontal="right"/>
    </xf>
    <xf numFmtId="0" fontId="9" fillId="0" borderId="35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27" fillId="2" borderId="23" xfId="6" applyFont="1" applyFill="1" applyBorder="1" applyAlignment="1">
      <alignment horizontal="left" vertical="center" wrapText="1"/>
    </xf>
    <xf numFmtId="0" fontId="27" fillId="2" borderId="1" xfId="6" applyFont="1" applyFill="1" applyBorder="1" applyAlignment="1">
      <alignment horizontal="left" vertical="center" wrapText="1"/>
    </xf>
    <xf numFmtId="0" fontId="27" fillId="2" borderId="25" xfId="6" applyFont="1" applyFill="1" applyBorder="1" applyAlignment="1">
      <alignment horizontal="left" vertical="center" wrapText="1"/>
    </xf>
    <xf numFmtId="0" fontId="27" fillId="2" borderId="2" xfId="6" applyFont="1" applyFill="1" applyBorder="1" applyAlignment="1">
      <alignment horizontal="left" vertical="center" wrapText="1"/>
    </xf>
    <xf numFmtId="170" fontId="27" fillId="2" borderId="13" xfId="4" applyNumberFormat="1" applyFont="1" applyFill="1" applyBorder="1" applyAlignment="1">
      <alignment horizontal="right" vertical="center"/>
    </xf>
    <xf numFmtId="0" fontId="4" fillId="0" borderId="26" xfId="6" applyFont="1" applyBorder="1" applyAlignment="1">
      <alignment horizontal="left" vertical="center"/>
    </xf>
    <xf numFmtId="0" fontId="27" fillId="0" borderId="35" xfId="6" applyFont="1" applyFill="1" applyBorder="1" applyAlignment="1">
      <alignment horizontal="center"/>
    </xf>
    <xf numFmtId="0" fontId="27" fillId="0" borderId="0" xfId="6" applyFont="1" applyFill="1" applyBorder="1" applyAlignment="1">
      <alignment horizontal="center"/>
    </xf>
    <xf numFmtId="168" fontId="32" fillId="0" borderId="0" xfId="9" applyFont="1" applyBorder="1" applyAlignment="1">
      <alignment horizontal="right" wrapText="1"/>
    </xf>
    <xf numFmtId="0" fontId="31" fillId="0" borderId="0" xfId="7" applyFont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0" xfId="0" applyFont="1" applyBorder="1" applyAlignment="1">
      <alignment horizontal="center"/>
    </xf>
  </cellXfs>
  <cellStyles count="12">
    <cellStyle name="Normal" xfId="0" builtinId="0"/>
    <cellStyle name="Normal 2" xfId="1"/>
    <cellStyle name="Normal 2 2 2" xfId="7"/>
    <cellStyle name="Normal 3" xfId="6"/>
    <cellStyle name="Porcentagem" xfId="3" builtinId="5"/>
    <cellStyle name="Porcentagem 2" xfId="11"/>
    <cellStyle name="Porcentagem 2 2" xfId="5"/>
    <cellStyle name="Separador de milhares 2 2" xfId="8"/>
    <cellStyle name="Separador de milhares 2 2 2" xfId="9"/>
    <cellStyle name="Separador de milhares 3" xfId="10"/>
    <cellStyle name="Vírgula" xfId="2" builtinId="3"/>
    <cellStyle name="Vírgula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ALNEARIO%20CAMBORIU\LDO%202022\Demonstrativos\Anexos%20Demonstrativo%201%20LDO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RCL"/>
      <sheetName val="1A"/>
      <sheetName val="2"/>
      <sheetName val="2A"/>
      <sheetName val="3"/>
      <sheetName val="4"/>
      <sheetName val="5"/>
      <sheetName val="5.1"/>
    </sheetNames>
    <sheetDataSet>
      <sheetData sheetId="0">
        <row r="55">
          <cell r="C55">
            <v>1355953419.6300001</v>
          </cell>
          <cell r="D55">
            <v>1382567736.4152</v>
          </cell>
          <cell r="E55">
            <v>1439034635.8718081</v>
          </cell>
        </row>
      </sheetData>
      <sheetData sheetId="1"/>
      <sheetData sheetId="2"/>
      <sheetData sheetId="3">
        <row r="33">
          <cell r="B33">
            <v>1355953419.6300001</v>
          </cell>
          <cell r="D33">
            <v>1439034635.876708</v>
          </cell>
        </row>
      </sheetData>
      <sheetData sheetId="4"/>
      <sheetData sheetId="5">
        <row r="13">
          <cell r="F13">
            <v>465937000</v>
          </cell>
          <cell r="G13">
            <v>484574480</v>
          </cell>
          <cell r="H13">
            <v>503957459.19999999</v>
          </cell>
        </row>
        <row r="14">
          <cell r="F14">
            <v>72944500</v>
          </cell>
          <cell r="G14">
            <v>75862280</v>
          </cell>
          <cell r="H14">
            <v>78896771.200000003</v>
          </cell>
        </row>
        <row r="17">
          <cell r="F17">
            <v>9795701</v>
          </cell>
          <cell r="G17">
            <v>10187529.040000007</v>
          </cell>
          <cell r="H17">
            <v>10595030.2016</v>
          </cell>
        </row>
        <row r="18">
          <cell r="F18">
            <v>0</v>
          </cell>
          <cell r="G18">
            <v>0</v>
          </cell>
          <cell r="H18">
            <v>0</v>
          </cell>
        </row>
        <row r="19">
          <cell r="F19">
            <v>335462660</v>
          </cell>
          <cell r="G19">
            <v>348881166.39999998</v>
          </cell>
          <cell r="H19">
            <v>362836413.05599999</v>
          </cell>
        </row>
        <row r="20">
          <cell r="F20">
            <v>107677700</v>
          </cell>
          <cell r="G20">
            <v>111984808</v>
          </cell>
          <cell r="H20">
            <v>116464200.32000001</v>
          </cell>
        </row>
        <row r="21">
          <cell r="F21">
            <v>991817561</v>
          </cell>
          <cell r="G21">
            <v>1031490263.4400001</v>
          </cell>
          <cell r="H21">
            <v>1072749873.9775999</v>
          </cell>
        </row>
        <row r="28">
          <cell r="F28">
            <v>95470500</v>
          </cell>
          <cell r="G28">
            <v>106677580</v>
          </cell>
          <cell r="H28">
            <v>85108873.199999988</v>
          </cell>
        </row>
        <row r="29">
          <cell r="F29">
            <v>1087288061</v>
          </cell>
          <cell r="G29">
            <v>1138167843.4400001</v>
          </cell>
          <cell r="H29">
            <v>1157858747.1775999</v>
          </cell>
        </row>
        <row r="31">
          <cell r="F31">
            <v>543351120</v>
          </cell>
          <cell r="G31">
            <v>570515776</v>
          </cell>
          <cell r="H31">
            <v>599038548.80000007</v>
          </cell>
        </row>
        <row r="33">
          <cell r="F33">
            <v>355918901</v>
          </cell>
          <cell r="G33">
            <v>373552399.05000001</v>
          </cell>
          <cell r="H33">
            <v>392213506.92250001</v>
          </cell>
        </row>
        <row r="39">
          <cell r="F39">
            <v>208126081.37</v>
          </cell>
          <cell r="G39">
            <v>184356959.75999999</v>
          </cell>
          <cell r="H39">
            <v>192072635.54999998</v>
          </cell>
        </row>
        <row r="41">
          <cell r="F41">
            <v>1107396102.3699999</v>
          </cell>
          <cell r="G41">
            <v>1128425134.8099999</v>
          </cell>
          <cell r="H41">
            <v>1183324691.2725</v>
          </cell>
        </row>
      </sheetData>
      <sheetData sheetId="6">
        <row r="13">
          <cell r="G13">
            <v>101385950</v>
          </cell>
          <cell r="H13">
            <v>105441388</v>
          </cell>
          <cell r="I13">
            <v>109659043.52000001</v>
          </cell>
        </row>
        <row r="14">
          <cell r="G14">
            <v>8200000</v>
          </cell>
          <cell r="H14">
            <v>11252000</v>
          </cell>
          <cell r="I14">
            <v>9858000</v>
          </cell>
        </row>
      </sheetData>
      <sheetData sheetId="7">
        <row r="12">
          <cell r="H12">
            <v>202039995</v>
          </cell>
          <cell r="I12">
            <v>223043995</v>
          </cell>
          <cell r="J12">
            <v>272512995</v>
          </cell>
        </row>
        <row r="19">
          <cell r="H19">
            <v>-37960005</v>
          </cell>
          <cell r="I19">
            <v>-34956005</v>
          </cell>
          <cell r="J19">
            <v>-17487005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showGridLines="0" tabSelected="1" zoomScale="120" zoomScaleNormal="120" workbookViewId="0">
      <selection activeCell="A39" sqref="A39"/>
    </sheetView>
  </sheetViews>
  <sheetFormatPr defaultRowHeight="11.25" customHeight="1" x14ac:dyDescent="0.2"/>
  <cols>
    <col min="1" max="1" width="30.7109375" style="8" customWidth="1"/>
    <col min="2" max="2" width="10.7109375" style="8" customWidth="1"/>
    <col min="3" max="3" width="30.7109375" style="8" customWidth="1"/>
    <col min="4" max="4" width="10.7109375" style="8" customWidth="1"/>
    <col min="5" max="16384" width="9.140625" style="8"/>
  </cols>
  <sheetData>
    <row r="1" spans="1:5" ht="15.75" x14ac:dyDescent="0.25">
      <c r="A1" s="500" t="s">
        <v>111</v>
      </c>
      <c r="B1" s="500"/>
      <c r="C1" s="500"/>
      <c r="D1" s="500"/>
    </row>
    <row r="2" spans="1:5" ht="11.25" customHeight="1" x14ac:dyDescent="0.2">
      <c r="A2" s="501"/>
      <c r="B2" s="501"/>
      <c r="C2" s="501"/>
      <c r="D2" s="501"/>
    </row>
    <row r="3" spans="1:5" ht="11.25" customHeight="1" x14ac:dyDescent="0.2">
      <c r="A3" s="502" t="s">
        <v>431</v>
      </c>
      <c r="B3" s="502"/>
      <c r="C3" s="502"/>
      <c r="D3" s="502"/>
    </row>
    <row r="4" spans="1:5" ht="11.25" customHeight="1" x14ac:dyDescent="0.2">
      <c r="A4" s="502" t="s">
        <v>3</v>
      </c>
      <c r="B4" s="502"/>
      <c r="C4" s="502"/>
      <c r="D4" s="502"/>
    </row>
    <row r="5" spans="1:5" ht="11.25" customHeight="1" x14ac:dyDescent="0.2">
      <c r="A5" s="502" t="s">
        <v>67</v>
      </c>
      <c r="B5" s="502"/>
      <c r="C5" s="502"/>
      <c r="D5" s="502"/>
    </row>
    <row r="6" spans="1:5" ht="11.25" customHeight="1" x14ac:dyDescent="0.2">
      <c r="A6" s="507" t="s">
        <v>68</v>
      </c>
      <c r="B6" s="507"/>
      <c r="C6" s="507"/>
      <c r="D6" s="507"/>
    </row>
    <row r="7" spans="1:5" ht="11.25" customHeight="1" x14ac:dyDescent="0.2">
      <c r="A7" s="502">
        <v>2022</v>
      </c>
      <c r="B7" s="502"/>
      <c r="C7" s="502"/>
      <c r="D7" s="502"/>
    </row>
    <row r="8" spans="1:5" ht="11.25" customHeight="1" x14ac:dyDescent="0.2">
      <c r="A8" s="501"/>
      <c r="B8" s="501"/>
      <c r="C8" s="501"/>
      <c r="D8" s="501"/>
    </row>
    <row r="9" spans="1:5" ht="11.25" customHeight="1" x14ac:dyDescent="0.2">
      <c r="A9" s="501" t="s">
        <v>113</v>
      </c>
      <c r="B9" s="501"/>
      <c r="C9" s="506">
        <v>1</v>
      </c>
      <c r="D9" s="506"/>
    </row>
    <row r="10" spans="1:5" ht="11.25" customHeight="1" x14ac:dyDescent="0.2">
      <c r="A10" s="498" t="s">
        <v>99</v>
      </c>
      <c r="B10" s="498"/>
      <c r="C10" s="498" t="s">
        <v>69</v>
      </c>
      <c r="D10" s="499"/>
    </row>
    <row r="11" spans="1:5" ht="11.25" customHeight="1" x14ac:dyDescent="0.2">
      <c r="A11" s="23" t="s">
        <v>70</v>
      </c>
      <c r="B11" s="23" t="s">
        <v>10</v>
      </c>
      <c r="C11" s="23" t="s">
        <v>70</v>
      </c>
      <c r="D11" s="229" t="s">
        <v>10</v>
      </c>
    </row>
    <row r="12" spans="1:5" ht="42" customHeight="1" x14ac:dyDescent="0.2">
      <c r="A12" s="246" t="s">
        <v>482</v>
      </c>
      <c r="B12" s="408">
        <v>1500000</v>
      </c>
      <c r="C12" s="244" t="s">
        <v>432</v>
      </c>
      <c r="D12" s="410">
        <v>1500000</v>
      </c>
      <c r="E12" s="321"/>
    </row>
    <row r="13" spans="1:5" ht="25.5" x14ac:dyDescent="0.2">
      <c r="A13" s="246" t="s">
        <v>100</v>
      </c>
      <c r="B13" s="408">
        <v>2000000</v>
      </c>
      <c r="C13" s="245" t="s">
        <v>433</v>
      </c>
      <c r="D13" s="410">
        <v>2000000</v>
      </c>
      <c r="E13" s="321"/>
    </row>
    <row r="14" spans="1:5" ht="11.25" customHeight="1" x14ac:dyDescent="0.2">
      <c r="A14" s="246" t="s">
        <v>101</v>
      </c>
      <c r="B14" s="408">
        <v>0</v>
      </c>
      <c r="C14" s="244"/>
      <c r="D14" s="410">
        <v>0</v>
      </c>
    </row>
    <row r="15" spans="1:5" ht="11.25" customHeight="1" x14ac:dyDescent="0.2">
      <c r="A15" s="246" t="s">
        <v>102</v>
      </c>
      <c r="B15" s="408">
        <v>0</v>
      </c>
      <c r="C15" s="244"/>
      <c r="D15" s="410">
        <v>0</v>
      </c>
    </row>
    <row r="16" spans="1:5" ht="11.25" customHeight="1" x14ac:dyDescent="0.2">
      <c r="A16" s="246" t="s">
        <v>103</v>
      </c>
      <c r="B16" s="408">
        <v>200000</v>
      </c>
      <c r="C16" s="244" t="s">
        <v>434</v>
      </c>
      <c r="D16" s="410">
        <v>200000</v>
      </c>
    </row>
    <row r="17" spans="1:5" ht="25.5" x14ac:dyDescent="0.2">
      <c r="A17" s="246" t="s">
        <v>435</v>
      </c>
      <c r="B17" s="408">
        <v>1000000</v>
      </c>
      <c r="C17" s="244" t="s">
        <v>434</v>
      </c>
      <c r="D17" s="410">
        <v>1000000</v>
      </c>
    </row>
    <row r="18" spans="1:5" ht="11.25" customHeight="1" x14ac:dyDescent="0.2">
      <c r="A18" s="405" t="s">
        <v>104</v>
      </c>
      <c r="B18" s="409">
        <f>SUM(B12:B17)</f>
        <v>4700000</v>
      </c>
      <c r="C18" s="406" t="s">
        <v>104</v>
      </c>
      <c r="D18" s="407">
        <f>SUM(D12:D17)</f>
        <v>4700000</v>
      </c>
    </row>
    <row r="19" spans="1:5" ht="11.25" customHeight="1" x14ac:dyDescent="0.2">
      <c r="A19" s="503"/>
      <c r="B19" s="503"/>
      <c r="C19" s="504"/>
      <c r="D19" s="505"/>
    </row>
    <row r="20" spans="1:5" ht="11.25" customHeight="1" x14ac:dyDescent="0.2">
      <c r="A20" s="497" t="s">
        <v>105</v>
      </c>
      <c r="B20" s="497"/>
      <c r="C20" s="498" t="s">
        <v>69</v>
      </c>
      <c r="D20" s="499"/>
    </row>
    <row r="21" spans="1:5" ht="11.25" customHeight="1" x14ac:dyDescent="0.2">
      <c r="A21" s="23" t="s">
        <v>70</v>
      </c>
      <c r="B21" s="23" t="s">
        <v>10</v>
      </c>
      <c r="C21" s="23" t="s">
        <v>70</v>
      </c>
      <c r="D21" s="229" t="s">
        <v>10</v>
      </c>
    </row>
    <row r="22" spans="1:5" ht="24.75" customHeight="1" x14ac:dyDescent="0.2">
      <c r="A22" s="246" t="s">
        <v>106</v>
      </c>
      <c r="B22" s="408">
        <v>5000000</v>
      </c>
      <c r="C22" s="244" t="s">
        <v>488</v>
      </c>
      <c r="D22" s="410">
        <v>5000000</v>
      </c>
      <c r="E22" s="321"/>
    </row>
    <row r="23" spans="1:5" ht="11.25" customHeight="1" x14ac:dyDescent="0.2">
      <c r="A23" s="246" t="s">
        <v>107</v>
      </c>
      <c r="B23" s="408">
        <v>0</v>
      </c>
      <c r="C23" s="244"/>
      <c r="D23" s="410">
        <v>0</v>
      </c>
    </row>
    <row r="24" spans="1:5" ht="11.25" customHeight="1" x14ac:dyDescent="0.2">
      <c r="A24" s="246" t="s">
        <v>108</v>
      </c>
      <c r="B24" s="408">
        <v>0</v>
      </c>
      <c r="C24" s="244"/>
      <c r="D24" s="410">
        <v>0</v>
      </c>
    </row>
    <row r="25" spans="1:5" ht="11.25" customHeight="1" x14ac:dyDescent="0.2">
      <c r="A25" s="246" t="s">
        <v>109</v>
      </c>
      <c r="B25" s="408">
        <v>0</v>
      </c>
      <c r="C25" s="244"/>
      <c r="D25" s="410">
        <v>0</v>
      </c>
    </row>
    <row r="26" spans="1:5" ht="11.25" customHeight="1" x14ac:dyDescent="0.2">
      <c r="A26" s="406" t="s">
        <v>104</v>
      </c>
      <c r="B26" s="411">
        <f>SUM(B22:B25)</f>
        <v>5000000</v>
      </c>
      <c r="C26" s="406" t="s">
        <v>104</v>
      </c>
      <c r="D26" s="412">
        <f>SUM(D22:D25)</f>
        <v>5000000</v>
      </c>
    </row>
    <row r="27" spans="1:5" ht="11.25" customHeight="1" x14ac:dyDescent="0.2">
      <c r="A27" s="406" t="s">
        <v>1</v>
      </c>
      <c r="B27" s="411">
        <f>B18+B26</f>
        <v>9700000</v>
      </c>
      <c r="C27" s="406" t="s">
        <v>1</v>
      </c>
      <c r="D27" s="412">
        <f>D18+D26</f>
        <v>9700000</v>
      </c>
    </row>
    <row r="28" spans="1:5" ht="11.25" customHeight="1" x14ac:dyDescent="0.2">
      <c r="A28" s="1" t="s">
        <v>528</v>
      </c>
      <c r="B28" s="9"/>
      <c r="C28" s="9"/>
      <c r="D28" s="9"/>
    </row>
  </sheetData>
  <mergeCells count="16">
    <mergeCell ref="A20:B20"/>
    <mergeCell ref="C20:D20"/>
    <mergeCell ref="A1:D1"/>
    <mergeCell ref="A2:D2"/>
    <mergeCell ref="A3:D3"/>
    <mergeCell ref="A4:D4"/>
    <mergeCell ref="A19:B19"/>
    <mergeCell ref="C19:D19"/>
    <mergeCell ref="A9:B9"/>
    <mergeCell ref="C9:D9"/>
    <mergeCell ref="A10:B10"/>
    <mergeCell ref="C10:D10"/>
    <mergeCell ref="A5:D5"/>
    <mergeCell ref="A6:D6"/>
    <mergeCell ref="A7:D7"/>
    <mergeCell ref="A8:D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1">
    <pageSetUpPr fitToPage="1"/>
  </sheetPr>
  <dimension ref="A1:M40"/>
  <sheetViews>
    <sheetView showGridLines="0" view="pageBreakPreview" topLeftCell="A10" zoomScale="80" zoomScaleNormal="85" zoomScaleSheetLayoutView="80" workbookViewId="0">
      <selection activeCell="E34" sqref="E34"/>
    </sheetView>
  </sheetViews>
  <sheetFormatPr defaultRowHeight="11.25" customHeight="1" x14ac:dyDescent="0.25"/>
  <cols>
    <col min="1" max="1" width="33.140625" style="34" customWidth="1"/>
    <col min="2" max="2" width="19.7109375" style="34" bestFit="1" customWidth="1"/>
    <col min="3" max="3" width="21.5703125" style="34" bestFit="1" customWidth="1"/>
    <col min="4" max="4" width="13.7109375" style="34" bestFit="1" customWidth="1"/>
    <col min="5" max="5" width="19.85546875" style="34" bestFit="1" customWidth="1"/>
    <col min="6" max="6" width="11.5703125" style="34" bestFit="1" customWidth="1"/>
    <col min="7" max="7" width="21.28515625" style="34" bestFit="1" customWidth="1"/>
    <col min="8" max="8" width="15.140625" style="34" customWidth="1"/>
    <col min="9" max="9" width="20.85546875" style="34" bestFit="1" customWidth="1"/>
    <col min="10" max="10" width="12.7109375" style="34" bestFit="1" customWidth="1"/>
    <col min="11" max="11" width="20.85546875" style="34" bestFit="1" customWidth="1"/>
    <col min="12" max="12" width="12.28515625" style="34" bestFit="1" customWidth="1"/>
    <col min="13" max="16384" width="9.140625" style="34"/>
  </cols>
  <sheetData>
    <row r="1" spans="1:12" ht="15.75" x14ac:dyDescent="0.25">
      <c r="A1" s="24" t="s">
        <v>118</v>
      </c>
      <c r="B1" s="24"/>
    </row>
    <row r="3" spans="1:12" ht="15.75" x14ac:dyDescent="0.25">
      <c r="A3" s="561" t="s">
        <v>431</v>
      </c>
      <c r="B3" s="561"/>
      <c r="C3" s="561"/>
      <c r="D3" s="561"/>
      <c r="E3" s="561"/>
      <c r="F3" s="561"/>
      <c r="G3" s="561"/>
      <c r="H3" s="561"/>
      <c r="I3" s="561"/>
      <c r="J3" s="561"/>
      <c r="K3" s="561"/>
      <c r="L3" s="561"/>
    </row>
    <row r="4" spans="1:12" ht="15.75" x14ac:dyDescent="0.25">
      <c r="A4" s="561" t="s">
        <v>3</v>
      </c>
      <c r="B4" s="561"/>
      <c r="C4" s="561"/>
      <c r="D4" s="561"/>
      <c r="E4" s="561"/>
      <c r="F4" s="561"/>
      <c r="G4" s="561"/>
      <c r="H4" s="561"/>
      <c r="I4" s="561"/>
      <c r="J4" s="561"/>
      <c r="K4" s="561"/>
      <c r="L4" s="561"/>
    </row>
    <row r="5" spans="1:12" ht="15.75" x14ac:dyDescent="0.25">
      <c r="A5" s="561" t="s">
        <v>46</v>
      </c>
      <c r="B5" s="561"/>
      <c r="C5" s="561"/>
      <c r="D5" s="561"/>
      <c r="E5" s="561"/>
      <c r="F5" s="561"/>
      <c r="G5" s="561"/>
      <c r="H5" s="561"/>
      <c r="I5" s="561"/>
      <c r="J5" s="561"/>
      <c r="K5" s="561"/>
      <c r="L5" s="561"/>
    </row>
    <row r="6" spans="1:12" ht="15.75" x14ac:dyDescent="0.25">
      <c r="A6" s="560" t="s">
        <v>47</v>
      </c>
      <c r="B6" s="560"/>
      <c r="C6" s="560"/>
      <c r="D6" s="560"/>
      <c r="E6" s="560"/>
      <c r="F6" s="560"/>
      <c r="G6" s="560"/>
      <c r="H6" s="560"/>
      <c r="I6" s="560"/>
      <c r="J6" s="560"/>
      <c r="K6" s="560"/>
      <c r="L6" s="560"/>
    </row>
    <row r="7" spans="1:12" ht="15.75" x14ac:dyDescent="0.25">
      <c r="A7" s="561">
        <v>2022</v>
      </c>
      <c r="B7" s="561"/>
      <c r="C7" s="561"/>
      <c r="D7" s="561"/>
      <c r="E7" s="561"/>
      <c r="F7" s="561"/>
      <c r="G7" s="561"/>
      <c r="H7" s="561"/>
      <c r="I7" s="561"/>
      <c r="J7" s="561"/>
      <c r="K7" s="561"/>
      <c r="L7" s="561"/>
    </row>
    <row r="9" spans="1:12" ht="15.75" customHeight="1" x14ac:dyDescent="0.25">
      <c r="A9" s="562" t="s">
        <v>119</v>
      </c>
      <c r="B9" s="562"/>
      <c r="C9" s="562"/>
      <c r="D9" s="562"/>
      <c r="E9" s="562"/>
      <c r="F9" s="562"/>
      <c r="L9" s="39">
        <v>1</v>
      </c>
    </row>
    <row r="10" spans="1:12" ht="15.75" x14ac:dyDescent="0.25">
      <c r="A10" s="54"/>
      <c r="B10" s="558" t="s">
        <v>28</v>
      </c>
      <c r="C10" s="559"/>
      <c r="D10" s="559"/>
      <c r="E10" s="559"/>
      <c r="F10" s="559"/>
      <c r="G10" s="559"/>
      <c r="H10" s="559"/>
      <c r="I10" s="559"/>
      <c r="J10" s="559"/>
      <c r="K10" s="559"/>
      <c r="L10" s="559"/>
    </row>
    <row r="11" spans="1:12" s="40" customFormat="1" ht="15.75" x14ac:dyDescent="0.2">
      <c r="A11" s="55" t="s">
        <v>2</v>
      </c>
      <c r="B11" s="56">
        <f>A7-3</f>
        <v>2019</v>
      </c>
      <c r="C11" s="57">
        <f>A7-2</f>
        <v>2020</v>
      </c>
      <c r="D11" s="58" t="s">
        <v>64</v>
      </c>
      <c r="E11" s="55">
        <f>A7-1</f>
        <v>2021</v>
      </c>
      <c r="F11" s="58" t="s">
        <v>64</v>
      </c>
      <c r="G11" s="55">
        <f>A7</f>
        <v>2022</v>
      </c>
      <c r="H11" s="58" t="s">
        <v>64</v>
      </c>
      <c r="I11" s="55">
        <f>A7+1</f>
        <v>2023</v>
      </c>
      <c r="J11" s="58" t="s">
        <v>64</v>
      </c>
      <c r="K11" s="55">
        <f>A7+2</f>
        <v>2024</v>
      </c>
      <c r="L11" s="57" t="s">
        <v>64</v>
      </c>
    </row>
    <row r="12" spans="1:12" s="40" customFormat="1" ht="15.75" x14ac:dyDescent="0.25">
      <c r="A12" s="59"/>
      <c r="B12" s="60"/>
      <c r="C12" s="60"/>
      <c r="D12" s="61"/>
      <c r="E12" s="59"/>
      <c r="F12" s="61"/>
      <c r="G12" s="267"/>
      <c r="H12" s="61"/>
      <c r="I12" s="59"/>
      <c r="J12" s="61"/>
      <c r="K12" s="59"/>
      <c r="L12" s="60"/>
    </row>
    <row r="13" spans="1:12" ht="15.75" x14ac:dyDescent="0.25">
      <c r="A13" s="33" t="s">
        <v>23</v>
      </c>
      <c r="B13" s="429">
        <v>985810421</v>
      </c>
      <c r="C13" s="486">
        <v>1205627733.9400001</v>
      </c>
      <c r="D13" s="252">
        <f>(((C13*100)/B13)-100)/100</f>
        <v>0.22298132405317717</v>
      </c>
      <c r="E13" s="426">
        <v>1139182500.72</v>
      </c>
      <c r="F13" s="264">
        <f>(((E13*100)/C13)-100)/100</f>
        <v>-5.5112561986987885E-2</v>
      </c>
      <c r="G13" s="429">
        <f>'AMF - Dem 1'!B14</f>
        <v>1355953419.6300001</v>
      </c>
      <c r="H13" s="264">
        <f>(((G13*100)/E13)-100)/100</f>
        <v>0.19028638411579707</v>
      </c>
      <c r="I13" s="429">
        <f>'AMF - Dem 1'!F14</f>
        <v>1382567736.4152</v>
      </c>
      <c r="J13" s="264">
        <f>(((I13*100)/G13)-100)/100</f>
        <v>1.9627751514105826E-2</v>
      </c>
      <c r="K13" s="429">
        <f>'AMF - Dem 1'!K14</f>
        <v>1279296551.2913632</v>
      </c>
      <c r="L13" s="264">
        <f>(((K13*100)/I13)-100)/100</f>
        <v>-7.4695208345888484E-2</v>
      </c>
    </row>
    <row r="14" spans="1:12" ht="15.75" x14ac:dyDescent="0.25">
      <c r="A14" s="34" t="s">
        <v>24</v>
      </c>
      <c r="B14" s="432">
        <v>757350721</v>
      </c>
      <c r="C14" s="487">
        <v>915699256.21000004</v>
      </c>
      <c r="D14" s="253">
        <f>(((C14*100)/B14)-100)/100</f>
        <v>0.20908217397735868</v>
      </c>
      <c r="E14" s="427">
        <v>871235287.39999998</v>
      </c>
      <c r="F14" s="265">
        <f t="shared" ref="F14:L20" si="0">(((E14*100)/C14)-100)/100</f>
        <v>-4.8557393170802071E-2</v>
      </c>
      <c r="G14" s="430">
        <f>'AMF - Dem 1'!B15</f>
        <v>1087288061</v>
      </c>
      <c r="H14" s="265">
        <f t="shared" si="0"/>
        <v>0.24798441560460602</v>
      </c>
      <c r="I14" s="430">
        <f>'AMF - Dem 1'!F15</f>
        <v>1138167843.4400001</v>
      </c>
      <c r="J14" s="265">
        <f t="shared" si="0"/>
        <v>4.6795126576856631E-2</v>
      </c>
      <c r="K14" s="430">
        <f>'AMF - Dem 1'!K15</f>
        <v>1029332210.0961537</v>
      </c>
      <c r="L14" s="265">
        <f t="shared" si="0"/>
        <v>-9.562353564207314E-2</v>
      </c>
    </row>
    <row r="15" spans="1:12" ht="15.75" x14ac:dyDescent="0.25">
      <c r="A15" s="34" t="s">
        <v>25</v>
      </c>
      <c r="B15" s="432">
        <v>985810421</v>
      </c>
      <c r="C15" s="487">
        <v>1205627733.6400001</v>
      </c>
      <c r="D15" s="253">
        <f t="shared" ref="D15:D20" si="1">(((C15*100)/B15)-100)/100</f>
        <v>0.22298132374885909</v>
      </c>
      <c r="E15" s="427">
        <v>1139182500.72</v>
      </c>
      <c r="F15" s="265">
        <f t="shared" si="0"/>
        <v>-5.5112561751868724E-2</v>
      </c>
      <c r="G15" s="430">
        <f>'AMF - Dem 1'!B22</f>
        <v>1355953419.6300001</v>
      </c>
      <c r="H15" s="265">
        <f t="shared" si="0"/>
        <v>0.19028638411579707</v>
      </c>
      <c r="I15" s="430">
        <f>'AMF - Dem 1'!F22</f>
        <v>1382567736.4152</v>
      </c>
      <c r="J15" s="265">
        <f t="shared" si="0"/>
        <v>1.9627751514105826E-2</v>
      </c>
      <c r="K15" s="430">
        <f>'AMF - Dem 1'!K22</f>
        <v>1279296551.2957191</v>
      </c>
      <c r="L15" s="265">
        <f t="shared" si="0"/>
        <v>-7.4695208342737796E-2</v>
      </c>
    </row>
    <row r="16" spans="1:12" ht="15.75" x14ac:dyDescent="0.25">
      <c r="A16" s="34" t="s">
        <v>19</v>
      </c>
      <c r="B16" s="432">
        <v>866842821</v>
      </c>
      <c r="C16" s="487">
        <v>1003881374.0599999</v>
      </c>
      <c r="D16" s="253">
        <f t="shared" si="1"/>
        <v>0.15808927494134495</v>
      </c>
      <c r="E16" s="427">
        <v>944195211.86000001</v>
      </c>
      <c r="F16" s="265">
        <f t="shared" si="0"/>
        <v>-5.9455393577640618E-2</v>
      </c>
      <c r="G16" s="430">
        <f>'AMF - Dem 1'!B23</f>
        <v>1107396102.3699999</v>
      </c>
      <c r="H16" s="265">
        <f t="shared" si="0"/>
        <v>0.17284655594525333</v>
      </c>
      <c r="I16" s="430">
        <f>'AMF - Dem 1'!F23</f>
        <v>1128425134.8099999</v>
      </c>
      <c r="J16" s="265">
        <f t="shared" si="0"/>
        <v>1.8989621143685298E-2</v>
      </c>
      <c r="K16" s="430">
        <f>'AMF - Dem 1'!K23</f>
        <v>1051971341.6666369</v>
      </c>
      <c r="L16" s="265">
        <f t="shared" si="0"/>
        <v>-6.7752649940960336E-2</v>
      </c>
    </row>
    <row r="17" spans="1:12" ht="15.75" x14ac:dyDescent="0.25">
      <c r="A17" s="34" t="s">
        <v>51</v>
      </c>
      <c r="B17" s="432">
        <v>-109492100</v>
      </c>
      <c r="C17" s="487">
        <v>-88182117.849999994</v>
      </c>
      <c r="D17" s="253">
        <f t="shared" si="1"/>
        <v>-0.19462575062493087</v>
      </c>
      <c r="E17" s="427">
        <v>-72959924.459999993</v>
      </c>
      <c r="F17" s="265">
        <f t="shared" si="0"/>
        <v>-0.17262222501724594</v>
      </c>
      <c r="G17" s="430">
        <f>'AMF - Dem 1'!B29</f>
        <v>-20108041.369999886</v>
      </c>
      <c r="H17" s="265">
        <f t="shared" si="0"/>
        <v>-0.72439607745175172</v>
      </c>
      <c r="I17" s="430">
        <f>'AMF - Dem 1'!F29</f>
        <v>9742708.6300001144</v>
      </c>
      <c r="J17" s="265">
        <f t="shared" si="0"/>
        <v>-1.4845180319021876</v>
      </c>
      <c r="K17" s="430">
        <f>'AMF - Dem 1'!K29</f>
        <v>-22639131.570483301</v>
      </c>
      <c r="L17" s="265">
        <f t="shared" si="0"/>
        <v>-3.32369995144595</v>
      </c>
    </row>
    <row r="18" spans="1:12" ht="15.75" x14ac:dyDescent="0.25">
      <c r="A18" s="34" t="s">
        <v>58</v>
      </c>
      <c r="B18" s="432">
        <v>-29350000</v>
      </c>
      <c r="C18" s="487">
        <v>10691152.550000001</v>
      </c>
      <c r="D18" s="253">
        <f t="shared" si="1"/>
        <v>-1.3642641413969334</v>
      </c>
      <c r="E18" s="427">
        <v>1281075.54</v>
      </c>
      <c r="F18" s="268" t="s">
        <v>440</v>
      </c>
      <c r="G18" s="430">
        <f>'AMF - Dem 1'!B32</f>
        <v>73077908.630000114</v>
      </c>
      <c r="H18" s="265">
        <f t="shared" si="0"/>
        <v>56.044183850391917</v>
      </c>
      <c r="I18" s="430">
        <f>'AMF - Dem 1'!F32</f>
        <v>103932096.63000011</v>
      </c>
      <c r="J18" s="265">
        <f t="shared" si="0"/>
        <v>0.42220951007530144</v>
      </c>
      <c r="K18" s="430">
        <f>'AMF - Dem 1'!K32</f>
        <v>66083632.710354209</v>
      </c>
      <c r="L18" s="265">
        <f t="shared" si="0"/>
        <v>-0.36416530741592773</v>
      </c>
    </row>
    <row r="19" spans="1:12" ht="15.75" x14ac:dyDescent="0.25">
      <c r="A19" s="34" t="s">
        <v>29</v>
      </c>
      <c r="B19" s="432">
        <v>150000000</v>
      </c>
      <c r="C19" s="487">
        <v>159691152.55000001</v>
      </c>
      <c r="D19" s="253">
        <f t="shared" si="1"/>
        <v>6.4607683666666846E-2</v>
      </c>
      <c r="E19" s="427">
        <v>149137994.75</v>
      </c>
      <c r="F19" s="265">
        <f t="shared" si="0"/>
        <v>-6.6084799511330339E-2</v>
      </c>
      <c r="G19" s="430">
        <f>'AMF - Dem 1'!B33</f>
        <v>202039995</v>
      </c>
      <c r="H19" s="265">
        <f t="shared" si="0"/>
        <v>0.3547184628483146</v>
      </c>
      <c r="I19" s="430">
        <f>'AMF - Dem 1'!F33</f>
        <v>223043995</v>
      </c>
      <c r="J19" s="265">
        <f t="shared" si="0"/>
        <v>0.10395961453077646</v>
      </c>
      <c r="K19" s="430">
        <f>'AMF - Dem 1'!K33</f>
        <v>242263060.24550521</v>
      </c>
      <c r="L19" s="265">
        <f t="shared" si="0"/>
        <v>8.6167149424960884E-2</v>
      </c>
    </row>
    <row r="20" spans="1:12" ht="15.75" x14ac:dyDescent="0.25">
      <c r="A20" s="49" t="s">
        <v>27</v>
      </c>
      <c r="B20" s="433">
        <v>-45000000</v>
      </c>
      <c r="C20" s="488">
        <v>-34308947.450000003</v>
      </c>
      <c r="D20" s="254">
        <f t="shared" si="1"/>
        <v>-0.23757894555555537</v>
      </c>
      <c r="E20" s="428">
        <v>-65862005.25</v>
      </c>
      <c r="F20" s="269" t="s">
        <v>440</v>
      </c>
      <c r="G20" s="431">
        <f>'AMF - Dem 1'!B34</f>
        <v>-37960005</v>
      </c>
      <c r="H20" s="266">
        <f t="shared" si="0"/>
        <v>-0.42364334556910566</v>
      </c>
      <c r="I20" s="431">
        <f>'AMF - Dem 1'!F34</f>
        <v>-34956005</v>
      </c>
      <c r="J20" s="266">
        <f t="shared" si="0"/>
        <v>-7.9135922136996578E-2</v>
      </c>
      <c r="K20" s="431">
        <f>'AMF - Dem 1'!K34</f>
        <v>-15545883.769060081</v>
      </c>
      <c r="L20" s="266">
        <f t="shared" si="0"/>
        <v>-0.5552728703105495</v>
      </c>
    </row>
    <row r="22" spans="1:12" ht="15.75" x14ac:dyDescent="0.25">
      <c r="A22" s="54"/>
      <c r="B22" s="558" t="s">
        <v>30</v>
      </c>
      <c r="C22" s="559"/>
      <c r="D22" s="559"/>
      <c r="E22" s="559"/>
      <c r="F22" s="559"/>
      <c r="G22" s="559"/>
      <c r="H22" s="559"/>
      <c r="I22" s="559"/>
      <c r="J22" s="559"/>
      <c r="K22" s="559"/>
      <c r="L22" s="559"/>
    </row>
    <row r="23" spans="1:12" s="40" customFormat="1" ht="15.75" x14ac:dyDescent="0.2">
      <c r="A23" s="55" t="s">
        <v>2</v>
      </c>
      <c r="B23" s="56">
        <v>2019</v>
      </c>
      <c r="C23" s="58">
        <v>2020</v>
      </c>
      <c r="D23" s="55" t="s">
        <v>64</v>
      </c>
      <c r="E23" s="58">
        <v>2021</v>
      </c>
      <c r="F23" s="55" t="s">
        <v>64</v>
      </c>
      <c r="G23" s="58">
        <v>2022</v>
      </c>
      <c r="H23" s="55" t="s">
        <v>64</v>
      </c>
      <c r="I23" s="58">
        <v>2023</v>
      </c>
      <c r="J23" s="55" t="s">
        <v>64</v>
      </c>
      <c r="K23" s="58">
        <v>2024</v>
      </c>
      <c r="L23" s="55" t="s">
        <v>64</v>
      </c>
    </row>
    <row r="24" spans="1:12" s="40" customFormat="1" ht="15.75" x14ac:dyDescent="0.25">
      <c r="A24" s="59"/>
      <c r="B24" s="60"/>
      <c r="C24" s="61"/>
      <c r="D24" s="59"/>
      <c r="E24" s="61"/>
      <c r="F24" s="59"/>
      <c r="G24" s="274"/>
      <c r="H24" s="59"/>
      <c r="I24" s="276"/>
      <c r="J24" s="59"/>
      <c r="K24" s="61"/>
      <c r="L24" s="59"/>
    </row>
    <row r="25" spans="1:12" ht="15.75" x14ac:dyDescent="0.25">
      <c r="A25" s="33" t="s">
        <v>23</v>
      </c>
      <c r="B25" s="423">
        <f>(B13*$B$39)*$C$39</f>
        <v>1074777958.1716583</v>
      </c>
      <c r="C25" s="429">
        <f>C13*$C$39</f>
        <v>1260122107.5140879</v>
      </c>
      <c r="D25" s="270">
        <f>(((C25*100)/B25)-100)/100</f>
        <v>0.17244878156761331</v>
      </c>
      <c r="E25" s="271">
        <f>E13</f>
        <v>1139182500.72</v>
      </c>
      <c r="F25" s="44">
        <f>(((E25*100)/C25)-100)/100</f>
        <v>-9.5974513956169002E-2</v>
      </c>
      <c r="G25" s="429">
        <f>'AMF - Dem 1'!C14</f>
        <v>1303801365.0288463</v>
      </c>
      <c r="H25" s="264">
        <f>(((G25*100)/E25)-100)/100</f>
        <v>0.14450613857288175</v>
      </c>
      <c r="I25" s="429">
        <f>'AMF - Dem 1'!G14</f>
        <v>1278261590.6205621</v>
      </c>
      <c r="J25" s="264">
        <f>(((I25*100)/G25)-100)/100</f>
        <v>-1.9588700467205768E-2</v>
      </c>
      <c r="K25" s="429">
        <f>'AMF - Dem 1'!K14</f>
        <v>1279296551.2913632</v>
      </c>
      <c r="L25" s="264">
        <f>(((K25*100)/I25)-100)/100</f>
        <v>8.0966265308703102E-4</v>
      </c>
    </row>
    <row r="26" spans="1:12" ht="15.75" x14ac:dyDescent="0.25">
      <c r="A26" s="34" t="s">
        <v>24</v>
      </c>
      <c r="B26" s="424">
        <f t="shared" ref="B26:B31" si="2">(B14*$B$39)*$C$39</f>
        <v>825700199.75089443</v>
      </c>
      <c r="C26" s="432">
        <f>C14*$C$39</f>
        <v>957088862.59069192</v>
      </c>
      <c r="D26" s="270">
        <f>(((C26*100)/B26)-100)/100</f>
        <v>0.15912393248716214</v>
      </c>
      <c r="E26" s="272">
        <f t="shared" ref="E26:E32" si="3">E14</f>
        <v>871235287.39999998</v>
      </c>
      <c r="F26" s="48">
        <f t="shared" ref="F26:F31" si="4">(((E26*100)/C26)-100)/100</f>
        <v>-8.9702825460009586E-2</v>
      </c>
      <c r="G26" s="430">
        <f>'AMF - Dem 1'!C15</f>
        <v>1045469289.4230769</v>
      </c>
      <c r="H26" s="265">
        <f t="shared" ref="H26:H32" si="5">(((G26*100)/E26)-100)/100</f>
        <v>0.199985015004429</v>
      </c>
      <c r="I26" s="430">
        <f>'AMF - Dem 1'!G15</f>
        <v>1052300151.1094674</v>
      </c>
      <c r="J26" s="265">
        <f t="shared" ref="J26:L32" si="6">(((I26*100)/G26)-100)/100</f>
        <v>6.5337755546697454E-3</v>
      </c>
      <c r="K26" s="430">
        <f>'AMF - Dem 1'!K15</f>
        <v>1029332210.0961537</v>
      </c>
      <c r="L26" s="265">
        <f t="shared" si="6"/>
        <v>-2.18264161504662E-2</v>
      </c>
    </row>
    <row r="27" spans="1:12" ht="15.75" x14ac:dyDescent="0.25">
      <c r="A27" s="34" t="s">
        <v>25</v>
      </c>
      <c r="B27" s="424">
        <f t="shared" si="2"/>
        <v>1074777958.1716583</v>
      </c>
      <c r="C27" s="432">
        <f>C15*$C$39</f>
        <v>1260122107.2005279</v>
      </c>
      <c r="D27" s="270">
        <f t="shared" ref="D27:D32" si="7">(((C27*100)/B27)-100)/100</f>
        <v>0.1724487812758693</v>
      </c>
      <c r="E27" s="272">
        <f t="shared" si="3"/>
        <v>1139182500.72</v>
      </c>
      <c r="F27" s="48">
        <f t="shared" si="4"/>
        <v>-9.597451373121757E-2</v>
      </c>
      <c r="G27" s="430">
        <f>'AMF - Dem 1'!C22</f>
        <v>1303801365.0288463</v>
      </c>
      <c r="H27" s="265">
        <f t="shared" si="5"/>
        <v>0.14450613857288175</v>
      </c>
      <c r="I27" s="430">
        <f>'AMF - Dem 1'!G22</f>
        <v>1278261590.6205621</v>
      </c>
      <c r="J27" s="265">
        <f t="shared" si="6"/>
        <v>-1.9588700467205768E-2</v>
      </c>
      <c r="K27" s="430">
        <f>'AMF - Dem 1'!K22</f>
        <v>1279296551.2957191</v>
      </c>
      <c r="L27" s="265">
        <f t="shared" si="6"/>
        <v>8.0966265649479391E-4</v>
      </c>
    </row>
    <row r="28" spans="1:12" ht="15.75" x14ac:dyDescent="0.25">
      <c r="A28" s="34" t="s">
        <v>19</v>
      </c>
      <c r="B28" s="424">
        <f t="shared" si="2"/>
        <v>945073755.93074632</v>
      </c>
      <c r="C28" s="432">
        <f>C16*$C$39</f>
        <v>1049256812.1675118</v>
      </c>
      <c r="D28" s="270">
        <f t="shared" si="7"/>
        <v>0.11023801643307919</v>
      </c>
      <c r="E28" s="272">
        <f t="shared" si="3"/>
        <v>944195211.86000001</v>
      </c>
      <c r="F28" s="48">
        <f t="shared" si="4"/>
        <v>-0.1001295384401459</v>
      </c>
      <c r="G28" s="430">
        <f>'AMF - Dem 1'!C23</f>
        <v>1064803944.5865383</v>
      </c>
      <c r="H28" s="265">
        <f t="shared" si="5"/>
        <v>0.12773707302428222</v>
      </c>
      <c r="I28" s="430">
        <f>'AMF - Dem 1'!G23</f>
        <v>1043292469.3139791</v>
      </c>
      <c r="J28" s="265">
        <f t="shared" si="6"/>
        <v>-2.0202287361841088E-2</v>
      </c>
      <c r="K28" s="430">
        <f>'AMF - Dem 1'!K23</f>
        <v>1051971341.6666369</v>
      </c>
      <c r="L28" s="265">
        <f t="shared" si="6"/>
        <v>8.3187338238573712E-3</v>
      </c>
    </row>
    <row r="29" spans="1:12" ht="15.75" x14ac:dyDescent="0.25">
      <c r="A29" s="34" t="s">
        <v>51</v>
      </c>
      <c r="B29" s="424">
        <f t="shared" si="2"/>
        <v>-119373556.17985198</v>
      </c>
      <c r="C29" s="432">
        <f t="shared" ref="C29:C32" si="8">C17*$C$39</f>
        <v>-92167949.576819986</v>
      </c>
      <c r="D29" s="270">
        <f t="shared" si="7"/>
        <v>-0.22790312589869699</v>
      </c>
      <c r="E29" s="272">
        <f t="shared" si="3"/>
        <v>-72959924.459999993</v>
      </c>
      <c r="F29" s="48">
        <f t="shared" si="4"/>
        <v>-0.20840243495718128</v>
      </c>
      <c r="G29" s="430">
        <f>'AMF - Dem 1'!C29</f>
        <v>-19334655.163461428</v>
      </c>
      <c r="H29" s="265">
        <f t="shared" si="5"/>
        <v>-0.73499622831899203</v>
      </c>
      <c r="I29" s="430">
        <f>'AMF - Dem 1'!G29</f>
        <v>9007681.79548827</v>
      </c>
      <c r="J29" s="265">
        <f t="shared" si="6"/>
        <v>-1.4658827229828728</v>
      </c>
      <c r="K29" s="430">
        <f>'AMF - Dem 1'!K29</f>
        <v>-22639131.570483301</v>
      </c>
      <c r="L29" s="265">
        <f t="shared" si="6"/>
        <v>-3.5133138674839399</v>
      </c>
    </row>
    <row r="30" spans="1:12" ht="15.75" x14ac:dyDescent="0.25">
      <c r="A30" s="34" t="s">
        <v>58</v>
      </c>
      <c r="B30" s="424">
        <f t="shared" si="2"/>
        <v>-31998782.321999993</v>
      </c>
      <c r="C30" s="434">
        <f t="shared" si="8"/>
        <v>11174392.645260001</v>
      </c>
      <c r="D30" s="270">
        <f t="shared" si="7"/>
        <v>-1.3492130585724607</v>
      </c>
      <c r="E30" s="272">
        <f t="shared" si="3"/>
        <v>1281075.54</v>
      </c>
      <c r="F30" s="268" t="s">
        <v>440</v>
      </c>
      <c r="G30" s="430">
        <f>'AMF - Dem 1'!C32</f>
        <v>70267219.836538568</v>
      </c>
      <c r="H30" s="265">
        <f t="shared" si="5"/>
        <v>53.850176779223005</v>
      </c>
      <c r="I30" s="430">
        <f>'AMF - Dem 1'!G32</f>
        <v>96091065.671227902</v>
      </c>
      <c r="J30" s="265">
        <f t="shared" si="6"/>
        <v>0.36750914430317438</v>
      </c>
      <c r="K30" s="430">
        <f>'AMF - Dem 1'!K32</f>
        <v>66083632.710354209</v>
      </c>
      <c r="L30" s="265">
        <f t="shared" si="6"/>
        <v>-0.31228119650106734</v>
      </c>
    </row>
    <row r="31" spans="1:12" ht="15.75" x14ac:dyDescent="0.25">
      <c r="A31" s="34" t="s">
        <v>29</v>
      </c>
      <c r="B31" s="424">
        <f t="shared" si="2"/>
        <v>163537218</v>
      </c>
      <c r="C31" s="432">
        <f t="shared" si="8"/>
        <v>166909192.64526001</v>
      </c>
      <c r="D31" s="270">
        <f t="shared" si="7"/>
        <v>2.0619004569712159E-2</v>
      </c>
      <c r="E31" s="272">
        <f t="shared" si="3"/>
        <v>149137994.75</v>
      </c>
      <c r="F31" s="48">
        <f t="shared" si="4"/>
        <v>-0.10647225364650809</v>
      </c>
      <c r="G31" s="430">
        <f>'AMF - Dem 1'!C33</f>
        <v>194269225.96153846</v>
      </c>
      <c r="H31" s="265">
        <f t="shared" si="5"/>
        <v>0.30261390658491794</v>
      </c>
      <c r="I31" s="430">
        <f>'AMF - Dem 1'!G33</f>
        <v>206216711.35355029</v>
      </c>
      <c r="J31" s="265">
        <f t="shared" si="6"/>
        <v>6.1499629356515866E-2</v>
      </c>
      <c r="K31" s="430">
        <f>'AMF - Dem 1'!K33</f>
        <v>242263060.24550521</v>
      </c>
      <c r="L31" s="265">
        <f t="shared" si="6"/>
        <v>0.17479838881803772</v>
      </c>
    </row>
    <row r="32" spans="1:12" ht="15.75" x14ac:dyDescent="0.25">
      <c r="A32" s="49" t="s">
        <v>27</v>
      </c>
      <c r="B32" s="425">
        <f t="shared" ref="B32" si="9">(B20*$B$39)*$C$39</f>
        <v>-49061165.399999991</v>
      </c>
      <c r="C32" s="435">
        <f t="shared" si="8"/>
        <v>-35859711.874739997</v>
      </c>
      <c r="D32" s="270">
        <f t="shared" si="7"/>
        <v>-0.26908153154592612</v>
      </c>
      <c r="E32" s="273">
        <f t="shared" si="3"/>
        <v>-65862005.25</v>
      </c>
      <c r="F32" s="269" t="s">
        <v>440</v>
      </c>
      <c r="G32" s="431">
        <f>'AMF - Dem 1'!C34</f>
        <v>-36500004.807692304</v>
      </c>
      <c r="H32" s="266">
        <f t="shared" si="5"/>
        <v>-0.4458109092010632</v>
      </c>
      <c r="I32" s="431">
        <f>'AMF - Dem 1'!G34</f>
        <v>-32318791.605029583</v>
      </c>
      <c r="J32" s="266">
        <f t="shared" si="6"/>
        <v>-0.11455377128557359</v>
      </c>
      <c r="K32" s="431">
        <f>'AMF - Dem 1'!K34</f>
        <v>-15545883.769060081</v>
      </c>
      <c r="L32" s="266">
        <f t="shared" si="6"/>
        <v>-0.5189831365278903</v>
      </c>
    </row>
    <row r="33" spans="1:13" ht="15.75" x14ac:dyDescent="0.25">
      <c r="A33" s="53" t="s">
        <v>531</v>
      </c>
      <c r="B33" s="33"/>
      <c r="C33" s="33"/>
      <c r="D33" s="33"/>
      <c r="E33" s="33"/>
      <c r="F33" s="33"/>
      <c r="G33" s="275"/>
      <c r="H33" s="33"/>
      <c r="I33" s="275"/>
      <c r="J33" s="33"/>
      <c r="K33" s="33"/>
      <c r="L33" s="33"/>
    </row>
    <row r="36" spans="1:13" s="255" customFormat="1" ht="18" customHeight="1" x14ac:dyDescent="0.25">
      <c r="B36" s="563" t="s">
        <v>436</v>
      </c>
      <c r="C36" s="563"/>
      <c r="D36" s="563"/>
      <c r="E36" s="563"/>
      <c r="F36" s="563"/>
      <c r="G36" s="563"/>
      <c r="H36" s="256"/>
      <c r="M36" s="257"/>
    </row>
    <row r="37" spans="1:13" s="255" customFormat="1" ht="13.5" customHeight="1" x14ac:dyDescent="0.25">
      <c r="A37" s="258"/>
      <c r="B37" s="277">
        <v>2019</v>
      </c>
      <c r="C37" s="277">
        <v>2020</v>
      </c>
      <c r="D37" s="277">
        <v>2021</v>
      </c>
      <c r="E37" s="277">
        <v>2022</v>
      </c>
      <c r="F37" s="277">
        <v>2023</v>
      </c>
      <c r="G37" s="277">
        <v>2024</v>
      </c>
      <c r="M37" s="257"/>
    </row>
    <row r="38" spans="1:13" s="255" customFormat="1" ht="15" customHeight="1" x14ac:dyDescent="0.25">
      <c r="A38" s="259"/>
      <c r="B38" s="278">
        <v>4.3099999999999996</v>
      </c>
      <c r="C38" s="278">
        <v>4.5199999999999996</v>
      </c>
      <c r="D38" s="278">
        <v>5.25</v>
      </c>
      <c r="E38" s="278">
        <v>4</v>
      </c>
      <c r="F38" s="278">
        <v>4</v>
      </c>
      <c r="G38" s="278">
        <v>4</v>
      </c>
      <c r="H38" s="257"/>
    </row>
    <row r="39" spans="1:13" s="260" customFormat="1" ht="15.75" x14ac:dyDescent="0.25">
      <c r="B39" s="263">
        <f>(1+(B38/100))</f>
        <v>1.0430999999999999</v>
      </c>
      <c r="C39" s="261">
        <f>(1+(C38/100))</f>
        <v>1.0451999999999999</v>
      </c>
      <c r="D39" s="261">
        <f t="shared" ref="D39:G39" si="10">(1+(D38/100))</f>
        <v>1.0525</v>
      </c>
      <c r="E39" s="261">
        <f t="shared" si="10"/>
        <v>1.04</v>
      </c>
      <c r="F39" s="261">
        <f t="shared" si="10"/>
        <v>1.04</v>
      </c>
      <c r="G39" s="262">
        <f t="shared" si="10"/>
        <v>1.04</v>
      </c>
    </row>
    <row r="40" spans="1:13" s="260" customFormat="1" ht="15.75" x14ac:dyDescent="0.25"/>
  </sheetData>
  <mergeCells count="9">
    <mergeCell ref="B36:G36"/>
    <mergeCell ref="A3:L3"/>
    <mergeCell ref="A4:L4"/>
    <mergeCell ref="B10:L10"/>
    <mergeCell ref="B22:L22"/>
    <mergeCell ref="A5:L5"/>
    <mergeCell ref="A6:L6"/>
    <mergeCell ref="A7:L7"/>
    <mergeCell ref="A9:F9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showGridLines="0" workbookViewId="0">
      <selection activeCell="G14" sqref="G14"/>
    </sheetView>
  </sheetViews>
  <sheetFormatPr defaultRowHeight="11.25" customHeight="1" x14ac:dyDescent="0.2"/>
  <cols>
    <col min="1" max="1" width="85.5703125" style="25" customWidth="1"/>
    <col min="2" max="13" width="13.85546875" style="25" customWidth="1"/>
    <col min="14" max="16384" width="9.140625" style="25"/>
  </cols>
  <sheetData>
    <row r="1" spans="1:13" ht="15.75" x14ac:dyDescent="0.25">
      <c r="A1" s="24" t="s">
        <v>413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11.25" customHeight="1" x14ac:dyDescent="0.25">
      <c r="A2" s="533"/>
      <c r="B2" s="534"/>
      <c r="C2" s="534"/>
      <c r="D2" s="534"/>
      <c r="E2" s="534"/>
      <c r="F2" s="534"/>
      <c r="G2" s="534"/>
      <c r="H2" s="534"/>
      <c r="I2" s="534"/>
      <c r="J2" s="534"/>
      <c r="K2" s="534"/>
      <c r="L2" s="534"/>
      <c r="M2" s="534"/>
    </row>
    <row r="3" spans="1:13" ht="15.75" x14ac:dyDescent="0.25">
      <c r="A3" s="535" t="s">
        <v>212</v>
      </c>
      <c r="B3" s="536"/>
      <c r="C3" s="536"/>
      <c r="D3" s="536"/>
      <c r="E3" s="536"/>
      <c r="F3" s="536"/>
      <c r="G3" s="536"/>
      <c r="H3" s="536"/>
      <c r="I3" s="536"/>
      <c r="J3" s="536"/>
      <c r="K3" s="536"/>
      <c r="L3" s="536"/>
      <c r="M3" s="536"/>
    </row>
    <row r="4" spans="1:13" ht="15.75" x14ac:dyDescent="0.25">
      <c r="A4" s="533" t="s">
        <v>3</v>
      </c>
      <c r="B4" s="534"/>
      <c r="C4" s="534"/>
      <c r="D4" s="534"/>
      <c r="E4" s="534"/>
      <c r="F4" s="534"/>
      <c r="G4" s="534"/>
      <c r="H4" s="534"/>
      <c r="I4" s="534"/>
      <c r="J4" s="534"/>
      <c r="K4" s="534"/>
      <c r="L4" s="534"/>
      <c r="M4" s="534"/>
    </row>
    <row r="5" spans="1:13" ht="15.75" x14ac:dyDescent="0.25">
      <c r="A5" s="533" t="s">
        <v>46</v>
      </c>
      <c r="B5" s="534"/>
      <c r="C5" s="534"/>
      <c r="D5" s="534"/>
      <c r="E5" s="534"/>
      <c r="F5" s="534"/>
      <c r="G5" s="534"/>
      <c r="H5" s="534"/>
      <c r="I5" s="534"/>
      <c r="J5" s="534"/>
      <c r="K5" s="534"/>
      <c r="L5" s="534"/>
      <c r="M5" s="534"/>
    </row>
    <row r="6" spans="1:13" ht="15.75" x14ac:dyDescent="0.25">
      <c r="A6" s="533" t="s">
        <v>47</v>
      </c>
      <c r="B6" s="534"/>
      <c r="C6" s="534"/>
      <c r="D6" s="534"/>
      <c r="E6" s="534"/>
      <c r="F6" s="534"/>
      <c r="G6" s="534"/>
      <c r="H6" s="534"/>
      <c r="I6" s="534"/>
      <c r="J6" s="534"/>
      <c r="K6" s="534"/>
      <c r="L6" s="534"/>
      <c r="M6" s="534"/>
    </row>
    <row r="7" spans="1:13" ht="15.75" x14ac:dyDescent="0.25">
      <c r="A7" s="533" t="s">
        <v>6</v>
      </c>
      <c r="B7" s="534"/>
      <c r="C7" s="534"/>
      <c r="D7" s="534"/>
      <c r="E7" s="534"/>
      <c r="F7" s="534"/>
      <c r="G7" s="534"/>
      <c r="H7" s="534"/>
      <c r="I7" s="534"/>
      <c r="J7" s="534"/>
      <c r="K7" s="534"/>
      <c r="L7" s="534"/>
      <c r="M7" s="534"/>
    </row>
    <row r="8" spans="1:13" ht="11.25" customHeight="1" x14ac:dyDescent="0.25">
      <c r="A8" s="533"/>
      <c r="B8" s="534"/>
      <c r="C8" s="534"/>
      <c r="D8" s="534"/>
      <c r="E8" s="534"/>
      <c r="F8" s="534"/>
      <c r="G8" s="534"/>
      <c r="H8" s="534"/>
      <c r="I8" s="534"/>
      <c r="J8" s="534"/>
      <c r="K8" s="534"/>
      <c r="L8" s="534"/>
      <c r="M8" s="534"/>
    </row>
    <row r="9" spans="1:13" ht="15.75" x14ac:dyDescent="0.25">
      <c r="A9" s="537" t="s">
        <v>119</v>
      </c>
      <c r="B9" s="538"/>
      <c r="C9" s="538"/>
      <c r="D9" s="538"/>
      <c r="E9" s="538"/>
      <c r="F9" s="209"/>
      <c r="G9" s="209"/>
      <c r="H9" s="209"/>
      <c r="I9" s="209"/>
      <c r="J9" s="209"/>
      <c r="K9" s="209"/>
      <c r="L9" s="539" t="s">
        <v>349</v>
      </c>
      <c r="M9" s="540"/>
    </row>
    <row r="10" spans="1:13" s="36" customFormat="1" ht="15.75" customHeight="1" x14ac:dyDescent="0.2">
      <c r="A10" s="541" t="s">
        <v>2</v>
      </c>
      <c r="B10" s="543" t="s">
        <v>34</v>
      </c>
      <c r="C10" s="544"/>
      <c r="D10" s="543" t="s">
        <v>33</v>
      </c>
      <c r="E10" s="544"/>
      <c r="F10" s="543" t="s">
        <v>57</v>
      </c>
      <c r="G10" s="544"/>
      <c r="H10" s="543" t="s">
        <v>7</v>
      </c>
      <c r="I10" s="544"/>
      <c r="J10" s="543" t="s">
        <v>8</v>
      </c>
      <c r="K10" s="544"/>
      <c r="L10" s="543" t="s">
        <v>9</v>
      </c>
      <c r="M10" s="545"/>
    </row>
    <row r="11" spans="1:13" ht="15.75" x14ac:dyDescent="0.2">
      <c r="A11" s="542"/>
      <c r="B11" s="202" t="s">
        <v>318</v>
      </c>
      <c r="C11" s="203" t="s">
        <v>319</v>
      </c>
      <c r="D11" s="202" t="s">
        <v>318</v>
      </c>
      <c r="E11" s="203" t="s">
        <v>319</v>
      </c>
      <c r="F11" s="202" t="s">
        <v>318</v>
      </c>
      <c r="G11" s="203" t="s">
        <v>319</v>
      </c>
      <c r="H11" s="202" t="s">
        <v>318</v>
      </c>
      <c r="I11" s="203" t="s">
        <v>319</v>
      </c>
      <c r="J11" s="202" t="s">
        <v>318</v>
      </c>
      <c r="K11" s="203" t="s">
        <v>319</v>
      </c>
      <c r="L11" s="202" t="s">
        <v>318</v>
      </c>
      <c r="M11" s="232" t="s">
        <v>319</v>
      </c>
    </row>
    <row r="12" spans="1:13" ht="15.75" x14ac:dyDescent="0.25">
      <c r="A12" s="195" t="s">
        <v>314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8"/>
      <c r="M12" s="213"/>
    </row>
    <row r="13" spans="1:13" ht="15.75" x14ac:dyDescent="0.25">
      <c r="A13" s="195" t="s">
        <v>320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8"/>
      <c r="M13" s="213"/>
    </row>
    <row r="14" spans="1:13" ht="15.75" customHeight="1" x14ac:dyDescent="0.25">
      <c r="A14" s="195" t="s">
        <v>321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8"/>
      <c r="M14" s="213"/>
    </row>
    <row r="15" spans="1:13" ht="15.75" x14ac:dyDescent="0.25">
      <c r="A15" s="195" t="s">
        <v>322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8"/>
      <c r="M15" s="213"/>
    </row>
    <row r="16" spans="1:13" ht="15.75" x14ac:dyDescent="0.25">
      <c r="A16" s="195" t="s">
        <v>409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8"/>
      <c r="M16" s="213"/>
    </row>
    <row r="17" spans="1:13" ht="15.75" x14ac:dyDescent="0.25">
      <c r="A17" s="195" t="s">
        <v>416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8"/>
      <c r="M17" s="213"/>
    </row>
    <row r="18" spans="1:13" ht="15.75" x14ac:dyDescent="0.25">
      <c r="A18" s="195" t="s">
        <v>323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8"/>
      <c r="M18" s="213"/>
    </row>
    <row r="19" spans="1:13" ht="15.75" x14ac:dyDescent="0.25">
      <c r="A19" s="195" t="s">
        <v>324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8"/>
      <c r="M19" s="213"/>
    </row>
    <row r="20" spans="1:13" ht="15.75" x14ac:dyDescent="0.25">
      <c r="A20" s="195" t="s">
        <v>421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8"/>
      <c r="M20" s="213"/>
    </row>
    <row r="21" spans="1:13" ht="15.75" x14ac:dyDescent="0.25">
      <c r="A21" s="195" t="s">
        <v>325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8"/>
      <c r="M21" s="213"/>
    </row>
    <row r="22" spans="1:13" ht="15.75" x14ac:dyDescent="0.25">
      <c r="A22" s="195" t="s">
        <v>326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8"/>
      <c r="M22" s="213"/>
    </row>
    <row r="23" spans="1:13" ht="15.75" x14ac:dyDescent="0.25">
      <c r="A23" s="195" t="s">
        <v>358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8"/>
      <c r="M23" s="213"/>
    </row>
    <row r="24" spans="1:13" ht="15.75" x14ac:dyDescent="0.25">
      <c r="A24" s="195" t="s">
        <v>359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8"/>
      <c r="M24" s="213"/>
    </row>
    <row r="25" spans="1:13" ht="15.75" x14ac:dyDescent="0.25">
      <c r="A25" s="195" t="s">
        <v>360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8"/>
      <c r="M25" s="213"/>
    </row>
    <row r="26" spans="1:13" ht="15.75" customHeight="1" x14ac:dyDescent="0.25">
      <c r="A26" s="195" t="s">
        <v>424</v>
      </c>
      <c r="B26" s="12"/>
      <c r="C26" s="12"/>
      <c r="D26" s="12"/>
      <c r="E26" s="12"/>
      <c r="F26" s="12"/>
      <c r="G26" s="12"/>
      <c r="H26" s="238"/>
      <c r="I26" s="238"/>
      <c r="J26" s="238"/>
      <c r="K26" s="238"/>
      <c r="L26" s="239"/>
      <c r="M26" s="240"/>
    </row>
    <row r="27" spans="1:13" ht="15.75" x14ac:dyDescent="0.25">
      <c r="A27" s="195" t="s">
        <v>415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8"/>
      <c r="M27" s="213"/>
    </row>
    <row r="28" spans="1:13" ht="15.75" x14ac:dyDescent="0.25">
      <c r="A28" s="195" t="s">
        <v>417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8"/>
      <c r="M28" s="213"/>
    </row>
    <row r="29" spans="1:13" ht="15.75" x14ac:dyDescent="0.25">
      <c r="A29" s="195" t="s">
        <v>418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8"/>
      <c r="M29" s="213"/>
    </row>
    <row r="30" spans="1:13" ht="15.75" customHeight="1" x14ac:dyDescent="0.25">
      <c r="A30" s="210" t="s">
        <v>425</v>
      </c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</row>
    <row r="31" spans="1:13" ht="15.75" customHeight="1" x14ac:dyDescent="0.25">
      <c r="A31" s="211" t="s">
        <v>426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8"/>
      <c r="M31" s="213"/>
    </row>
    <row r="32" spans="1:13" ht="15.75" customHeight="1" x14ac:dyDescent="0.25">
      <c r="A32" s="211" t="s">
        <v>365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8"/>
      <c r="M32" s="213"/>
    </row>
    <row r="33" spans="1:13" ht="15.75" customHeight="1" x14ac:dyDescent="0.25">
      <c r="A33" s="212" t="s">
        <v>366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9"/>
      <c r="M33" s="233"/>
    </row>
    <row r="34" spans="1:13" ht="15.75" customHeight="1" x14ac:dyDescent="0.25">
      <c r="A34" s="34"/>
      <c r="B34" s="176"/>
      <c r="C34" s="176"/>
      <c r="D34" s="176"/>
      <c r="E34" s="176"/>
      <c r="F34" s="176"/>
      <c r="G34" s="176"/>
      <c r="H34" s="176"/>
      <c r="I34" s="176"/>
      <c r="J34" s="176"/>
      <c r="K34" s="176"/>
      <c r="L34" s="539" t="s">
        <v>350</v>
      </c>
      <c r="M34" s="540"/>
    </row>
    <row r="35" spans="1:13" ht="15.75" customHeight="1" x14ac:dyDescent="0.2">
      <c r="A35" s="541" t="s">
        <v>2</v>
      </c>
      <c r="B35" s="543" t="s">
        <v>34</v>
      </c>
      <c r="C35" s="544"/>
      <c r="D35" s="543" t="s">
        <v>33</v>
      </c>
      <c r="E35" s="544"/>
      <c r="F35" s="543" t="s">
        <v>57</v>
      </c>
      <c r="G35" s="544"/>
      <c r="H35" s="543" t="s">
        <v>7</v>
      </c>
      <c r="I35" s="544"/>
      <c r="J35" s="543" t="s">
        <v>8</v>
      </c>
      <c r="K35" s="544"/>
      <c r="L35" s="543" t="s">
        <v>9</v>
      </c>
      <c r="M35" s="545"/>
    </row>
    <row r="36" spans="1:13" ht="15.75" customHeight="1" x14ac:dyDescent="0.2">
      <c r="A36" s="542"/>
      <c r="B36" s="546" t="s">
        <v>318</v>
      </c>
      <c r="C36" s="547"/>
      <c r="D36" s="546" t="s">
        <v>318</v>
      </c>
      <c r="E36" s="547"/>
      <c r="F36" s="546" t="s">
        <v>318</v>
      </c>
      <c r="G36" s="547"/>
      <c r="H36" s="546" t="s">
        <v>318</v>
      </c>
      <c r="I36" s="547"/>
      <c r="J36" s="546" t="s">
        <v>318</v>
      </c>
      <c r="K36" s="547"/>
      <c r="L36" s="546" t="s">
        <v>318</v>
      </c>
      <c r="M36" s="548"/>
    </row>
    <row r="37" spans="1:13" ht="15.75" customHeight="1" x14ac:dyDescent="0.25">
      <c r="A37" s="195" t="s">
        <v>314</v>
      </c>
      <c r="B37" s="528"/>
      <c r="C37" s="532"/>
      <c r="D37" s="528"/>
      <c r="E37" s="532"/>
      <c r="F37" s="528"/>
      <c r="G37" s="532"/>
      <c r="H37" s="528"/>
      <c r="I37" s="532"/>
      <c r="J37" s="528"/>
      <c r="K37" s="532"/>
      <c r="L37" s="528"/>
      <c r="M37" s="529"/>
    </row>
    <row r="38" spans="1:13" ht="15.75" customHeight="1" x14ac:dyDescent="0.25">
      <c r="A38" s="195" t="s">
        <v>320</v>
      </c>
      <c r="B38" s="526"/>
      <c r="C38" s="531"/>
      <c r="D38" s="526"/>
      <c r="E38" s="531"/>
      <c r="F38" s="526"/>
      <c r="G38" s="531"/>
      <c r="H38" s="526"/>
      <c r="I38" s="531"/>
      <c r="J38" s="526"/>
      <c r="K38" s="531"/>
      <c r="L38" s="526"/>
      <c r="M38" s="527"/>
    </row>
    <row r="39" spans="1:13" ht="15.75" customHeight="1" x14ac:dyDescent="0.25">
      <c r="A39" s="195" t="s">
        <v>321</v>
      </c>
      <c r="B39" s="526"/>
      <c r="C39" s="531"/>
      <c r="D39" s="526"/>
      <c r="E39" s="531"/>
      <c r="F39" s="526"/>
      <c r="G39" s="531"/>
      <c r="H39" s="526"/>
      <c r="I39" s="531"/>
      <c r="J39" s="526"/>
      <c r="K39" s="531"/>
      <c r="L39" s="526"/>
      <c r="M39" s="527"/>
    </row>
    <row r="40" spans="1:13" ht="15.75" customHeight="1" x14ac:dyDescent="0.25">
      <c r="A40" s="195" t="s">
        <v>322</v>
      </c>
      <c r="B40" s="526"/>
      <c r="C40" s="531"/>
      <c r="D40" s="526"/>
      <c r="E40" s="531"/>
      <c r="F40" s="526"/>
      <c r="G40" s="531"/>
      <c r="H40" s="526"/>
      <c r="I40" s="531"/>
      <c r="J40" s="526"/>
      <c r="K40" s="531"/>
      <c r="L40" s="526"/>
      <c r="M40" s="527"/>
    </row>
    <row r="41" spans="1:13" ht="15.75" customHeight="1" x14ac:dyDescent="0.25">
      <c r="A41" s="195" t="s">
        <v>409</v>
      </c>
      <c r="B41" s="526"/>
      <c r="C41" s="531"/>
      <c r="D41" s="526"/>
      <c r="E41" s="531"/>
      <c r="F41" s="526"/>
      <c r="G41" s="531"/>
      <c r="H41" s="526"/>
      <c r="I41" s="531"/>
      <c r="J41" s="526"/>
      <c r="K41" s="531"/>
      <c r="L41" s="526"/>
      <c r="M41" s="527"/>
    </row>
    <row r="42" spans="1:13" ht="15.75" customHeight="1" x14ac:dyDescent="0.25">
      <c r="A42" s="195" t="s">
        <v>416</v>
      </c>
      <c r="B42" s="526"/>
      <c r="C42" s="531"/>
      <c r="D42" s="526"/>
      <c r="E42" s="531"/>
      <c r="F42" s="526"/>
      <c r="G42" s="531"/>
      <c r="H42" s="526"/>
      <c r="I42" s="531"/>
      <c r="J42" s="526"/>
      <c r="K42" s="531"/>
      <c r="L42" s="526"/>
      <c r="M42" s="527"/>
    </row>
    <row r="43" spans="1:13" ht="15.75" customHeight="1" x14ac:dyDescent="0.25">
      <c r="A43" s="195" t="s">
        <v>323</v>
      </c>
      <c r="B43" s="526"/>
      <c r="C43" s="531"/>
      <c r="D43" s="526"/>
      <c r="E43" s="531"/>
      <c r="F43" s="526"/>
      <c r="G43" s="531"/>
      <c r="H43" s="526"/>
      <c r="I43" s="531"/>
      <c r="J43" s="526"/>
      <c r="K43" s="531"/>
      <c r="L43" s="526"/>
      <c r="M43" s="527"/>
    </row>
    <row r="44" spans="1:13" ht="15.75" customHeight="1" x14ac:dyDescent="0.25">
      <c r="A44" s="195" t="s">
        <v>324</v>
      </c>
      <c r="B44" s="526"/>
      <c r="C44" s="531"/>
      <c r="D44" s="526"/>
      <c r="E44" s="531"/>
      <c r="F44" s="526"/>
      <c r="G44" s="531"/>
      <c r="H44" s="526"/>
      <c r="I44" s="531"/>
      <c r="J44" s="526"/>
      <c r="K44" s="531"/>
      <c r="L44" s="526"/>
      <c r="M44" s="527"/>
    </row>
    <row r="45" spans="1:13" ht="15.75" customHeight="1" x14ac:dyDescent="0.25">
      <c r="A45" s="195" t="s">
        <v>421</v>
      </c>
      <c r="B45" s="526"/>
      <c r="C45" s="531"/>
      <c r="D45" s="526"/>
      <c r="E45" s="531"/>
      <c r="F45" s="526"/>
      <c r="G45" s="531"/>
      <c r="H45" s="526"/>
      <c r="I45" s="531"/>
      <c r="J45" s="526"/>
      <c r="K45" s="531"/>
      <c r="L45" s="526"/>
      <c r="M45" s="527"/>
    </row>
    <row r="46" spans="1:13" ht="15.75" customHeight="1" x14ac:dyDescent="0.25">
      <c r="A46" s="195" t="s">
        <v>325</v>
      </c>
      <c r="B46" s="526"/>
      <c r="C46" s="531"/>
      <c r="D46" s="526"/>
      <c r="E46" s="531"/>
      <c r="F46" s="526"/>
      <c r="G46" s="531"/>
      <c r="H46" s="526"/>
      <c r="I46" s="531"/>
      <c r="J46" s="526"/>
      <c r="K46" s="531"/>
      <c r="L46" s="526"/>
      <c r="M46" s="527"/>
    </row>
    <row r="47" spans="1:13" ht="15.75" customHeight="1" x14ac:dyDescent="0.25">
      <c r="A47" s="195" t="s">
        <v>326</v>
      </c>
      <c r="B47" s="526"/>
      <c r="C47" s="531"/>
      <c r="D47" s="526"/>
      <c r="E47" s="531"/>
      <c r="F47" s="526"/>
      <c r="G47" s="531"/>
      <c r="H47" s="526"/>
      <c r="I47" s="531"/>
      <c r="J47" s="526"/>
      <c r="K47" s="531"/>
      <c r="L47" s="526"/>
      <c r="M47" s="527"/>
    </row>
    <row r="48" spans="1:13" ht="15.75" customHeight="1" x14ac:dyDescent="0.25">
      <c r="A48" s="195" t="s">
        <v>358</v>
      </c>
      <c r="B48" s="526"/>
      <c r="C48" s="531"/>
      <c r="D48" s="526"/>
      <c r="E48" s="531"/>
      <c r="F48" s="526"/>
      <c r="G48" s="531"/>
      <c r="H48" s="526"/>
      <c r="I48" s="531"/>
      <c r="J48" s="526"/>
      <c r="K48" s="531"/>
      <c r="L48" s="526"/>
      <c r="M48" s="527"/>
    </row>
    <row r="49" spans="1:13" ht="15.75" customHeight="1" x14ac:dyDescent="0.25">
      <c r="A49" s="195" t="s">
        <v>359</v>
      </c>
      <c r="B49" s="526"/>
      <c r="C49" s="531"/>
      <c r="D49" s="526"/>
      <c r="E49" s="531"/>
      <c r="F49" s="526"/>
      <c r="G49" s="531"/>
      <c r="H49" s="526"/>
      <c r="I49" s="531"/>
      <c r="J49" s="526"/>
      <c r="K49" s="531"/>
      <c r="L49" s="526"/>
      <c r="M49" s="527"/>
    </row>
    <row r="50" spans="1:13" ht="15.75" customHeight="1" x14ac:dyDescent="0.25">
      <c r="A50" s="195" t="s">
        <v>360</v>
      </c>
      <c r="B50" s="526"/>
      <c r="C50" s="531"/>
      <c r="D50" s="526"/>
      <c r="E50" s="531"/>
      <c r="F50" s="526"/>
      <c r="G50" s="531"/>
      <c r="H50" s="526"/>
      <c r="I50" s="531"/>
      <c r="J50" s="526"/>
      <c r="K50" s="531"/>
      <c r="L50" s="526"/>
      <c r="M50" s="527"/>
    </row>
    <row r="51" spans="1:13" ht="15.75" customHeight="1" x14ac:dyDescent="0.25">
      <c r="A51" s="195" t="s">
        <v>424</v>
      </c>
      <c r="B51" s="235"/>
      <c r="C51" s="234"/>
      <c r="D51" s="235"/>
      <c r="E51" s="234"/>
      <c r="F51" s="235"/>
      <c r="G51" s="234"/>
      <c r="H51" s="241"/>
      <c r="I51" s="242"/>
      <c r="J51" s="241"/>
      <c r="K51" s="242"/>
      <c r="L51" s="241"/>
      <c r="M51" s="243"/>
    </row>
    <row r="52" spans="1:13" ht="15.75" customHeight="1" x14ac:dyDescent="0.25">
      <c r="A52" s="195" t="s">
        <v>415</v>
      </c>
      <c r="B52" s="526"/>
      <c r="C52" s="531"/>
      <c r="D52" s="526"/>
      <c r="E52" s="531"/>
      <c r="F52" s="526"/>
      <c r="G52" s="531"/>
      <c r="H52" s="526"/>
      <c r="I52" s="531"/>
      <c r="J52" s="526"/>
      <c r="K52" s="531"/>
      <c r="L52" s="526"/>
      <c r="M52" s="527"/>
    </row>
    <row r="53" spans="1:13" ht="15.75" customHeight="1" x14ac:dyDescent="0.25">
      <c r="A53" s="195" t="s">
        <v>419</v>
      </c>
      <c r="B53" s="526"/>
      <c r="C53" s="531"/>
      <c r="D53" s="526"/>
      <c r="E53" s="531"/>
      <c r="F53" s="526"/>
      <c r="G53" s="531"/>
      <c r="H53" s="526"/>
      <c r="I53" s="531"/>
      <c r="J53" s="526"/>
      <c r="K53" s="531"/>
      <c r="L53" s="526"/>
      <c r="M53" s="527"/>
    </row>
    <row r="54" spans="1:13" ht="15.75" customHeight="1" x14ac:dyDescent="0.25">
      <c r="A54" s="195" t="s">
        <v>420</v>
      </c>
      <c r="B54" s="524"/>
      <c r="C54" s="530"/>
      <c r="D54" s="524"/>
      <c r="E54" s="530"/>
      <c r="F54" s="524"/>
      <c r="G54" s="530"/>
      <c r="H54" s="524"/>
      <c r="I54" s="530"/>
      <c r="J54" s="524"/>
      <c r="K54" s="530"/>
      <c r="L54" s="524"/>
      <c r="M54" s="525"/>
    </row>
    <row r="55" spans="1:13" ht="15.75" customHeight="1" x14ac:dyDescent="0.25">
      <c r="A55" s="210" t="s">
        <v>425</v>
      </c>
      <c r="B55" s="528"/>
      <c r="C55" s="532"/>
      <c r="D55" s="528"/>
      <c r="E55" s="532"/>
      <c r="F55" s="528"/>
      <c r="G55" s="532"/>
      <c r="H55" s="528"/>
      <c r="I55" s="532"/>
      <c r="J55" s="528"/>
      <c r="K55" s="532"/>
      <c r="L55" s="528"/>
      <c r="M55" s="529"/>
    </row>
    <row r="56" spans="1:13" ht="15.75" customHeight="1" x14ac:dyDescent="0.25">
      <c r="A56" s="211" t="s">
        <v>426</v>
      </c>
      <c r="B56" s="526"/>
      <c r="C56" s="531"/>
      <c r="D56" s="526"/>
      <c r="E56" s="531"/>
      <c r="F56" s="526"/>
      <c r="G56" s="531"/>
      <c r="H56" s="526"/>
      <c r="I56" s="531"/>
      <c r="J56" s="526"/>
      <c r="K56" s="531"/>
      <c r="L56" s="526"/>
      <c r="M56" s="527"/>
    </row>
    <row r="57" spans="1:13" ht="15.75" customHeight="1" x14ac:dyDescent="0.25">
      <c r="A57" s="211" t="s">
        <v>365</v>
      </c>
      <c r="B57" s="526"/>
      <c r="C57" s="531"/>
      <c r="D57" s="526"/>
      <c r="E57" s="531"/>
      <c r="F57" s="526"/>
      <c r="G57" s="531"/>
      <c r="H57" s="526"/>
      <c r="I57" s="531"/>
      <c r="J57" s="526"/>
      <c r="K57" s="531"/>
      <c r="L57" s="526"/>
      <c r="M57" s="527"/>
    </row>
    <row r="58" spans="1:13" ht="15.75" customHeight="1" x14ac:dyDescent="0.25">
      <c r="A58" s="212" t="s">
        <v>366</v>
      </c>
      <c r="B58" s="524"/>
      <c r="C58" s="530"/>
      <c r="D58" s="524"/>
      <c r="E58" s="530"/>
      <c r="F58" s="524"/>
      <c r="G58" s="530"/>
      <c r="H58" s="524"/>
      <c r="I58" s="530"/>
      <c r="J58" s="524"/>
      <c r="K58" s="530"/>
      <c r="L58" s="524"/>
      <c r="M58" s="525"/>
    </row>
    <row r="59" spans="1:13" ht="15.75" customHeight="1" x14ac:dyDescent="0.25">
      <c r="A59" s="109" t="s">
        <v>427</v>
      </c>
      <c r="B59" s="236"/>
      <c r="C59" s="236"/>
      <c r="D59" s="236"/>
      <c r="E59" s="236"/>
      <c r="F59" s="236"/>
      <c r="G59" s="236"/>
      <c r="H59" s="236"/>
      <c r="I59" s="236"/>
      <c r="J59" s="236"/>
      <c r="K59" s="236"/>
      <c r="L59" s="236"/>
      <c r="M59" s="236"/>
    </row>
    <row r="60" spans="1:13" ht="15.75" customHeight="1" x14ac:dyDescent="0.25">
      <c r="A60" s="564" t="s">
        <v>428</v>
      </c>
      <c r="B60" s="564"/>
      <c r="C60" s="564"/>
      <c r="D60" s="564"/>
      <c r="E60" s="564"/>
      <c r="F60" s="236"/>
      <c r="G60" s="236"/>
      <c r="H60" s="236"/>
      <c r="I60" s="236"/>
      <c r="J60" s="236"/>
      <c r="K60" s="236"/>
      <c r="L60" s="236"/>
      <c r="M60" s="236"/>
    </row>
    <row r="61" spans="1:13" ht="15.75" customHeight="1" x14ac:dyDescent="0.25">
      <c r="A61" s="47" t="s">
        <v>110</v>
      </c>
    </row>
  </sheetData>
  <mergeCells count="157">
    <mergeCell ref="A7:M7"/>
    <mergeCell ref="A2:M2"/>
    <mergeCell ref="A3:M3"/>
    <mergeCell ref="A4:M4"/>
    <mergeCell ref="A5:M5"/>
    <mergeCell ref="A6:M6"/>
    <mergeCell ref="A60:E60"/>
    <mergeCell ref="A8:M8"/>
    <mergeCell ref="A9:E9"/>
    <mergeCell ref="L9:M9"/>
    <mergeCell ref="A10:A11"/>
    <mergeCell ref="B10:C10"/>
    <mergeCell ref="D10:E10"/>
    <mergeCell ref="L10:M10"/>
    <mergeCell ref="F10:G10"/>
    <mergeCell ref="H10:I10"/>
    <mergeCell ref="J10:K10"/>
    <mergeCell ref="L34:M34"/>
    <mergeCell ref="A35:A36"/>
    <mergeCell ref="B35:C35"/>
    <mergeCell ref="D35:E35"/>
    <mergeCell ref="F35:G35"/>
    <mergeCell ref="H35:I35"/>
    <mergeCell ref="J35:K35"/>
    <mergeCell ref="L35:M35"/>
    <mergeCell ref="B36:C36"/>
    <mergeCell ref="D36:E36"/>
    <mergeCell ref="F36:G36"/>
    <mergeCell ref="H36:I36"/>
    <mergeCell ref="J36:K36"/>
    <mergeCell ref="L36:M36"/>
    <mergeCell ref="B50:C50"/>
    <mergeCell ref="B52:C52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H37:I37"/>
    <mergeCell ref="H38:I38"/>
    <mergeCell ref="H39:I39"/>
    <mergeCell ref="H40:I40"/>
    <mergeCell ref="H41:I41"/>
    <mergeCell ref="B58:C58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2:E52"/>
    <mergeCell ref="B53:C53"/>
    <mergeCell ref="B54:C54"/>
    <mergeCell ref="B55:C55"/>
    <mergeCell ref="B56:C56"/>
    <mergeCell ref="B57:C57"/>
    <mergeCell ref="B47:C47"/>
    <mergeCell ref="B48:C48"/>
    <mergeCell ref="B49:C49"/>
    <mergeCell ref="D58:E58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2:G52"/>
    <mergeCell ref="D53:E53"/>
    <mergeCell ref="D54:E54"/>
    <mergeCell ref="D55:E55"/>
    <mergeCell ref="D56:E56"/>
    <mergeCell ref="D57:E57"/>
    <mergeCell ref="F58:G58"/>
    <mergeCell ref="F53:G53"/>
    <mergeCell ref="F54:G54"/>
    <mergeCell ref="F55:G55"/>
    <mergeCell ref="F56:G56"/>
    <mergeCell ref="F57:G57"/>
    <mergeCell ref="J55:K55"/>
    <mergeCell ref="J56:K56"/>
    <mergeCell ref="J57:K57"/>
    <mergeCell ref="H42:I42"/>
    <mergeCell ref="H43:I43"/>
    <mergeCell ref="H44:I44"/>
    <mergeCell ref="H45:I45"/>
    <mergeCell ref="H46:I46"/>
    <mergeCell ref="H47:I47"/>
    <mergeCell ref="H48:I48"/>
    <mergeCell ref="H49:I49"/>
    <mergeCell ref="H50:I50"/>
    <mergeCell ref="H58:I58"/>
    <mergeCell ref="J37:K37"/>
    <mergeCell ref="J38:K38"/>
    <mergeCell ref="J39:K39"/>
    <mergeCell ref="J40:K40"/>
    <mergeCell ref="J41:K41"/>
    <mergeCell ref="J42:K42"/>
    <mergeCell ref="J43:K43"/>
    <mergeCell ref="J44:K44"/>
    <mergeCell ref="J45:K45"/>
    <mergeCell ref="J46:K46"/>
    <mergeCell ref="J47:K47"/>
    <mergeCell ref="J48:K48"/>
    <mergeCell ref="J49:K49"/>
    <mergeCell ref="J50:K50"/>
    <mergeCell ref="J52:K52"/>
    <mergeCell ref="H53:I53"/>
    <mergeCell ref="H54:I54"/>
    <mergeCell ref="H55:I55"/>
    <mergeCell ref="H56:I56"/>
    <mergeCell ref="H57:I57"/>
    <mergeCell ref="H52:I52"/>
    <mergeCell ref="L58:M58"/>
    <mergeCell ref="L53:M53"/>
    <mergeCell ref="L54:M54"/>
    <mergeCell ref="L55:M55"/>
    <mergeCell ref="L56:M56"/>
    <mergeCell ref="L57:M57"/>
    <mergeCell ref="J58:K58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52:M52"/>
    <mergeCell ref="J53:K53"/>
    <mergeCell ref="J54:K54"/>
  </mergeCells>
  <printOptions horizontalCentered="1"/>
  <pageMargins left="0.78740157480314965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2">
    <pageSetUpPr fitToPage="1"/>
  </sheetPr>
  <dimension ref="A1:G31"/>
  <sheetViews>
    <sheetView showGridLines="0" topLeftCell="A4" workbookViewId="0">
      <selection activeCell="J22" sqref="J22"/>
    </sheetView>
  </sheetViews>
  <sheetFormatPr defaultRowHeight="11.25" customHeight="1" x14ac:dyDescent="0.2"/>
  <cols>
    <col min="1" max="1" width="38.5703125" style="25" customWidth="1"/>
    <col min="2" max="2" width="17.28515625" style="25" bestFit="1" customWidth="1"/>
    <col min="3" max="3" width="10" style="25" bestFit="1" customWidth="1"/>
    <col min="4" max="4" width="17.28515625" style="25" bestFit="1" customWidth="1"/>
    <col min="5" max="5" width="9.140625" style="25"/>
    <col min="6" max="6" width="16.28515625" style="25" bestFit="1" customWidth="1"/>
    <col min="7" max="16384" width="9.140625" style="25"/>
  </cols>
  <sheetData>
    <row r="1" spans="1:7" ht="15.75" x14ac:dyDescent="0.25">
      <c r="A1" s="24" t="s">
        <v>120</v>
      </c>
      <c r="B1" s="24"/>
      <c r="C1" s="24"/>
      <c r="D1" s="24"/>
      <c r="E1" s="24"/>
      <c r="F1" s="24"/>
      <c r="G1" s="24"/>
    </row>
    <row r="2" spans="1:7" ht="11.25" customHeight="1" x14ac:dyDescent="0.25">
      <c r="A2" s="533"/>
      <c r="B2" s="534"/>
      <c r="C2" s="534"/>
      <c r="D2" s="534"/>
      <c r="E2" s="534"/>
      <c r="F2" s="534"/>
      <c r="G2" s="553"/>
    </row>
    <row r="3" spans="1:7" ht="15.75" x14ac:dyDescent="0.25">
      <c r="A3" s="533" t="s">
        <v>431</v>
      </c>
      <c r="B3" s="534"/>
      <c r="C3" s="534"/>
      <c r="D3" s="534"/>
      <c r="E3" s="534"/>
      <c r="F3" s="534"/>
      <c r="G3" s="553"/>
    </row>
    <row r="4" spans="1:7" ht="15.75" x14ac:dyDescent="0.25">
      <c r="A4" s="533" t="s">
        <v>3</v>
      </c>
      <c r="B4" s="534"/>
      <c r="C4" s="534"/>
      <c r="D4" s="534"/>
      <c r="E4" s="534"/>
      <c r="F4" s="534"/>
      <c r="G4" s="553"/>
    </row>
    <row r="5" spans="1:7" ht="15.75" x14ac:dyDescent="0.25">
      <c r="A5" s="533" t="s">
        <v>4</v>
      </c>
      <c r="B5" s="534"/>
      <c r="C5" s="534"/>
      <c r="D5" s="534"/>
      <c r="E5" s="534"/>
      <c r="F5" s="534"/>
      <c r="G5" s="553"/>
    </row>
    <row r="6" spans="1:7" ht="15.75" x14ac:dyDescent="0.25">
      <c r="A6" s="535" t="s">
        <v>31</v>
      </c>
      <c r="B6" s="536"/>
      <c r="C6" s="536"/>
      <c r="D6" s="536"/>
      <c r="E6" s="536"/>
      <c r="F6" s="536"/>
      <c r="G6" s="554"/>
    </row>
    <row r="7" spans="1:7" ht="15.75" x14ac:dyDescent="0.25">
      <c r="A7" s="533">
        <v>2022</v>
      </c>
      <c r="B7" s="534"/>
      <c r="C7" s="534"/>
      <c r="D7" s="534"/>
      <c r="E7" s="534"/>
      <c r="F7" s="534"/>
      <c r="G7" s="553"/>
    </row>
    <row r="8" spans="1:7" ht="11.25" customHeight="1" x14ac:dyDescent="0.25">
      <c r="A8" s="533"/>
      <c r="B8" s="534"/>
      <c r="C8" s="534"/>
      <c r="D8" s="534"/>
      <c r="E8" s="534"/>
      <c r="F8" s="534"/>
      <c r="G8" s="553"/>
    </row>
    <row r="9" spans="1:7" ht="15.75" x14ac:dyDescent="0.25">
      <c r="A9" s="571" t="s">
        <v>121</v>
      </c>
      <c r="B9" s="572"/>
      <c r="C9" s="6"/>
      <c r="D9" s="6"/>
      <c r="E9" s="6"/>
      <c r="F9" s="6"/>
      <c r="G9" s="26">
        <v>1</v>
      </c>
    </row>
    <row r="10" spans="1:7" ht="11.25" customHeight="1" x14ac:dyDescent="0.2">
      <c r="A10" s="568" t="s">
        <v>32</v>
      </c>
      <c r="B10" s="573">
        <f>A7-2</f>
        <v>2020</v>
      </c>
      <c r="C10" s="573" t="s">
        <v>64</v>
      </c>
      <c r="D10" s="573">
        <f>A7-3</f>
        <v>2019</v>
      </c>
      <c r="E10" s="573" t="s">
        <v>64</v>
      </c>
      <c r="F10" s="573">
        <f>A7-4</f>
        <v>2018</v>
      </c>
      <c r="G10" s="575" t="s">
        <v>64</v>
      </c>
    </row>
    <row r="11" spans="1:7" s="36" customFormat="1" ht="11.25" customHeight="1" x14ac:dyDescent="0.2">
      <c r="A11" s="569"/>
      <c r="B11" s="574"/>
      <c r="C11" s="574"/>
      <c r="D11" s="574"/>
      <c r="E11" s="574"/>
      <c r="F11" s="574"/>
      <c r="G11" s="576"/>
    </row>
    <row r="12" spans="1:7" ht="15.75" x14ac:dyDescent="0.25">
      <c r="A12" s="3" t="s">
        <v>36</v>
      </c>
      <c r="B12" s="421">
        <v>892291626.99000001</v>
      </c>
      <c r="C12" s="282">
        <f>(((B12*100)/D12)-100)/100</f>
        <v>-0.31200163699451622</v>
      </c>
      <c r="D12" s="421">
        <v>1296938590.22</v>
      </c>
      <c r="E12" s="489">
        <f>(((D12*100)/F12)-100)/100</f>
        <v>0.10507081238764286</v>
      </c>
      <c r="F12" s="421">
        <v>1173624871.53</v>
      </c>
      <c r="G12" s="16">
        <v>-2.7300000000000001E-2</v>
      </c>
    </row>
    <row r="13" spans="1:7" ht="15.75" x14ac:dyDescent="0.25">
      <c r="A13" s="3" t="s">
        <v>37</v>
      </c>
      <c r="B13" s="12"/>
      <c r="C13" s="14"/>
      <c r="D13" s="421"/>
      <c r="E13" s="14"/>
      <c r="F13" s="12"/>
      <c r="G13" s="16"/>
    </row>
    <row r="14" spans="1:7" ht="15.75" x14ac:dyDescent="0.25">
      <c r="A14" s="4" t="s">
        <v>38</v>
      </c>
      <c r="B14" s="13"/>
      <c r="C14" s="15"/>
      <c r="D14" s="13"/>
      <c r="E14" s="15"/>
      <c r="F14" s="13"/>
      <c r="G14" s="17"/>
    </row>
    <row r="15" spans="1:7" ht="15.75" x14ac:dyDescent="0.25">
      <c r="A15" s="65" t="s">
        <v>1</v>
      </c>
      <c r="B15" s="490">
        <f t="shared" ref="B15:G15" si="0">SUM(B12:B14)</f>
        <v>892291626.99000001</v>
      </c>
      <c r="C15" s="67">
        <f t="shared" si="0"/>
        <v>-0.31200163699451622</v>
      </c>
      <c r="D15" s="490">
        <f t="shared" si="0"/>
        <v>1296938590.22</v>
      </c>
      <c r="E15" s="67">
        <f t="shared" si="0"/>
        <v>0.10507081238764286</v>
      </c>
      <c r="F15" s="490">
        <f t="shared" si="0"/>
        <v>1173624871.53</v>
      </c>
      <c r="G15" s="68">
        <f t="shared" si="0"/>
        <v>-2.7300000000000001E-2</v>
      </c>
    </row>
    <row r="16" spans="1:7" ht="11.25" customHeight="1" x14ac:dyDescent="0.25">
      <c r="A16" s="570"/>
      <c r="B16" s="570"/>
      <c r="C16" s="570"/>
      <c r="D16" s="570"/>
      <c r="E16" s="570"/>
      <c r="F16" s="570"/>
      <c r="G16" s="570"/>
    </row>
    <row r="17" spans="1:7" ht="11.25" customHeight="1" x14ac:dyDescent="0.2">
      <c r="A17" s="565" t="s">
        <v>59</v>
      </c>
      <c r="B17" s="566"/>
      <c r="C17" s="566"/>
      <c r="D17" s="566"/>
      <c r="E17" s="566"/>
      <c r="F17" s="566"/>
      <c r="G17" s="566"/>
    </row>
    <row r="18" spans="1:7" s="62" customFormat="1" ht="15" x14ac:dyDescent="0.2">
      <c r="A18" s="567"/>
      <c r="B18" s="567"/>
      <c r="C18" s="567"/>
      <c r="D18" s="567"/>
      <c r="E18" s="567"/>
      <c r="F18" s="567"/>
      <c r="G18" s="567"/>
    </row>
    <row r="19" spans="1:7" s="36" customFormat="1" ht="15.75" x14ac:dyDescent="0.2">
      <c r="A19" s="63" t="s">
        <v>32</v>
      </c>
      <c r="B19" s="63">
        <f>A7-2</f>
        <v>2020</v>
      </c>
      <c r="C19" s="63" t="s">
        <v>64</v>
      </c>
      <c r="D19" s="63">
        <f>A7-3</f>
        <v>2019</v>
      </c>
      <c r="E19" s="63" t="s">
        <v>64</v>
      </c>
      <c r="F19" s="63">
        <f>A7-4</f>
        <v>2018</v>
      </c>
      <c r="G19" s="64" t="s">
        <v>64</v>
      </c>
    </row>
    <row r="20" spans="1:7" ht="15.75" x14ac:dyDescent="0.25">
      <c r="A20" s="3" t="s">
        <v>60</v>
      </c>
      <c r="B20" s="421">
        <v>414044020.00999999</v>
      </c>
      <c r="C20" s="282">
        <f>(((B20*100)/D20)-100)/100</f>
        <v>3.7822434887191161</v>
      </c>
      <c r="D20" s="421">
        <v>86579451.879999995</v>
      </c>
      <c r="E20" s="489">
        <f>(((D20*100)/F20)-100)/100</f>
        <v>4.186198510886463</v>
      </c>
      <c r="F20" s="421">
        <v>16694203.220000001</v>
      </c>
      <c r="G20" s="16">
        <v>3.1694</v>
      </c>
    </row>
    <row r="21" spans="1:7" ht="15.75" x14ac:dyDescent="0.25">
      <c r="A21" s="3" t="s">
        <v>37</v>
      </c>
      <c r="B21" s="12"/>
      <c r="C21" s="14"/>
      <c r="D21" s="12"/>
      <c r="E21" s="14"/>
      <c r="F21" s="12"/>
      <c r="G21" s="16"/>
    </row>
    <row r="22" spans="1:7" ht="15.75" x14ac:dyDescent="0.25">
      <c r="A22" s="4" t="s">
        <v>61</v>
      </c>
      <c r="B22" s="13"/>
      <c r="C22" s="15"/>
      <c r="D22" s="13"/>
      <c r="E22" s="15"/>
      <c r="F22" s="13"/>
      <c r="G22" s="17"/>
    </row>
    <row r="23" spans="1:7" ht="15.75" x14ac:dyDescent="0.25">
      <c r="A23" s="65" t="s">
        <v>1</v>
      </c>
      <c r="B23" s="490">
        <f t="shared" ref="B23:G23" si="1">SUM(B20:B22)</f>
        <v>414044020.00999999</v>
      </c>
      <c r="C23" s="67">
        <f t="shared" si="1"/>
        <v>3.7822434887191161</v>
      </c>
      <c r="D23" s="490">
        <f t="shared" si="1"/>
        <v>86579451.879999995</v>
      </c>
      <c r="E23" s="67">
        <f t="shared" si="1"/>
        <v>4.186198510886463</v>
      </c>
      <c r="F23" s="490">
        <f t="shared" si="1"/>
        <v>16694203.220000001</v>
      </c>
      <c r="G23" s="68">
        <f t="shared" si="1"/>
        <v>3.1694</v>
      </c>
    </row>
    <row r="24" spans="1:7" ht="15.75" x14ac:dyDescent="0.25">
      <c r="A24" s="9" t="s">
        <v>532</v>
      </c>
      <c r="B24" s="33"/>
      <c r="C24" s="33"/>
      <c r="D24" s="33"/>
      <c r="E24" s="33"/>
      <c r="F24" s="33"/>
      <c r="G24" s="33"/>
    </row>
    <row r="31" spans="1:7" ht="11.25" customHeight="1" x14ac:dyDescent="0.2">
      <c r="D31" s="283"/>
    </row>
  </sheetData>
  <mergeCells count="17">
    <mergeCell ref="A2:G2"/>
    <mergeCell ref="A3:G3"/>
    <mergeCell ref="A4:G4"/>
    <mergeCell ref="B10:B11"/>
    <mergeCell ref="C10:C11"/>
    <mergeCell ref="D10:D11"/>
    <mergeCell ref="E10:E11"/>
    <mergeCell ref="F10:F11"/>
    <mergeCell ref="G10:G11"/>
    <mergeCell ref="A17:G18"/>
    <mergeCell ref="A10:A11"/>
    <mergeCell ref="A16:G16"/>
    <mergeCell ref="A5:G5"/>
    <mergeCell ref="A6:G6"/>
    <mergeCell ref="A7:G7"/>
    <mergeCell ref="A8:G8"/>
    <mergeCell ref="A9:B9"/>
  </mergeCells>
  <phoneticPr fontId="5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4294967295" verticalDpi="4294967295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showGridLines="0" workbookViewId="0">
      <selection activeCell="J16" sqref="J16"/>
    </sheetView>
  </sheetViews>
  <sheetFormatPr defaultRowHeight="11.25" customHeight="1" x14ac:dyDescent="0.2"/>
  <cols>
    <col min="1" max="1" width="38.5703125" style="25" customWidth="1"/>
    <col min="2" max="16384" width="9.140625" style="25"/>
  </cols>
  <sheetData>
    <row r="1" spans="1:7" ht="15.75" x14ac:dyDescent="0.25">
      <c r="A1" s="24" t="s">
        <v>120</v>
      </c>
      <c r="B1" s="24"/>
      <c r="C1" s="24"/>
      <c r="D1" s="24"/>
      <c r="E1" s="24"/>
      <c r="F1" s="24"/>
      <c r="G1" s="24"/>
    </row>
    <row r="2" spans="1:7" ht="11.25" customHeight="1" x14ac:dyDescent="0.25">
      <c r="A2" s="533"/>
      <c r="B2" s="534"/>
      <c r="C2" s="534"/>
      <c r="D2" s="534"/>
      <c r="E2" s="534"/>
      <c r="F2" s="534"/>
      <c r="G2" s="553"/>
    </row>
    <row r="3" spans="1:7" ht="15.75" x14ac:dyDescent="0.25">
      <c r="A3" s="535" t="s">
        <v>212</v>
      </c>
      <c r="B3" s="536"/>
      <c r="C3" s="536"/>
      <c r="D3" s="536"/>
      <c r="E3" s="536"/>
      <c r="F3" s="536"/>
      <c r="G3" s="554"/>
    </row>
    <row r="4" spans="1:7" ht="15.75" x14ac:dyDescent="0.25">
      <c r="A4" s="533" t="s">
        <v>3</v>
      </c>
      <c r="B4" s="534"/>
      <c r="C4" s="534"/>
      <c r="D4" s="534"/>
      <c r="E4" s="534"/>
      <c r="F4" s="534"/>
      <c r="G4" s="553"/>
    </row>
    <row r="5" spans="1:7" ht="15.75" x14ac:dyDescent="0.25">
      <c r="A5" s="533" t="s">
        <v>4</v>
      </c>
      <c r="B5" s="534"/>
      <c r="C5" s="534"/>
      <c r="D5" s="534"/>
      <c r="E5" s="534"/>
      <c r="F5" s="534"/>
      <c r="G5" s="553"/>
    </row>
    <row r="6" spans="1:7" ht="15.75" x14ac:dyDescent="0.25">
      <c r="A6" s="535" t="s">
        <v>31</v>
      </c>
      <c r="B6" s="536"/>
      <c r="C6" s="536"/>
      <c r="D6" s="536"/>
      <c r="E6" s="536"/>
      <c r="F6" s="536"/>
      <c r="G6" s="554"/>
    </row>
    <row r="7" spans="1:7" ht="15.75" x14ac:dyDescent="0.25">
      <c r="A7" s="533" t="s">
        <v>6</v>
      </c>
      <c r="B7" s="534"/>
      <c r="C7" s="534"/>
      <c r="D7" s="534"/>
      <c r="E7" s="534"/>
      <c r="F7" s="534"/>
      <c r="G7" s="553"/>
    </row>
    <row r="8" spans="1:7" ht="11.25" customHeight="1" x14ac:dyDescent="0.25">
      <c r="A8" s="533"/>
      <c r="B8" s="534"/>
      <c r="C8" s="534"/>
      <c r="D8" s="534"/>
      <c r="E8" s="534"/>
      <c r="F8" s="534"/>
      <c r="G8" s="553"/>
    </row>
    <row r="9" spans="1:7" ht="15.75" x14ac:dyDescent="0.25">
      <c r="A9" s="571" t="s">
        <v>121</v>
      </c>
      <c r="B9" s="572"/>
      <c r="C9" s="6"/>
      <c r="D9" s="6"/>
      <c r="E9" s="6"/>
      <c r="F9" s="6"/>
      <c r="G9" s="26">
        <v>1</v>
      </c>
    </row>
    <row r="10" spans="1:7" ht="11.25" customHeight="1" x14ac:dyDescent="0.2">
      <c r="A10" s="568" t="s">
        <v>32</v>
      </c>
      <c r="B10" s="573" t="s">
        <v>33</v>
      </c>
      <c r="C10" s="573" t="s">
        <v>64</v>
      </c>
      <c r="D10" s="573" t="s">
        <v>34</v>
      </c>
      <c r="E10" s="573" t="s">
        <v>64</v>
      </c>
      <c r="F10" s="573" t="s">
        <v>35</v>
      </c>
      <c r="G10" s="575" t="s">
        <v>64</v>
      </c>
    </row>
    <row r="11" spans="1:7" s="36" customFormat="1" ht="11.25" customHeight="1" x14ac:dyDescent="0.2">
      <c r="A11" s="569"/>
      <c r="B11" s="574"/>
      <c r="C11" s="574"/>
      <c r="D11" s="574"/>
      <c r="E11" s="574"/>
      <c r="F11" s="574"/>
      <c r="G11" s="576"/>
    </row>
    <row r="12" spans="1:7" ht="15.75" x14ac:dyDescent="0.25">
      <c r="A12" s="3" t="s">
        <v>36</v>
      </c>
      <c r="B12" s="12"/>
      <c r="C12" s="14"/>
      <c r="D12" s="12"/>
      <c r="E12" s="14"/>
      <c r="F12" s="12"/>
      <c r="G12" s="16"/>
    </row>
    <row r="13" spans="1:7" ht="15.75" x14ac:dyDescent="0.25">
      <c r="A13" s="3" t="s">
        <v>37</v>
      </c>
      <c r="B13" s="12"/>
      <c r="C13" s="14"/>
      <c r="D13" s="12"/>
      <c r="E13" s="14"/>
      <c r="F13" s="12"/>
      <c r="G13" s="16"/>
    </row>
    <row r="14" spans="1:7" ht="15.75" x14ac:dyDescent="0.25">
      <c r="A14" s="4" t="s">
        <v>38</v>
      </c>
      <c r="B14" s="13"/>
      <c r="C14" s="15"/>
      <c r="D14" s="13"/>
      <c r="E14" s="15"/>
      <c r="F14" s="13"/>
      <c r="G14" s="17"/>
    </row>
    <row r="15" spans="1:7" ht="15.75" x14ac:dyDescent="0.25">
      <c r="A15" s="65" t="s">
        <v>1</v>
      </c>
      <c r="B15" s="66">
        <f t="shared" ref="B15:G15" si="0">SUM(B12:B14)</f>
        <v>0</v>
      </c>
      <c r="C15" s="67">
        <f t="shared" si="0"/>
        <v>0</v>
      </c>
      <c r="D15" s="66">
        <f t="shared" si="0"/>
        <v>0</v>
      </c>
      <c r="E15" s="67">
        <f t="shared" si="0"/>
        <v>0</v>
      </c>
      <c r="F15" s="66">
        <f t="shared" si="0"/>
        <v>0</v>
      </c>
      <c r="G15" s="68">
        <f t="shared" si="0"/>
        <v>0</v>
      </c>
    </row>
    <row r="16" spans="1:7" ht="15.75" x14ac:dyDescent="0.25">
      <c r="A16" s="9" t="s">
        <v>351</v>
      </c>
      <c r="B16" s="33"/>
      <c r="C16" s="33"/>
      <c r="D16" s="33"/>
      <c r="E16" s="33"/>
      <c r="F16" s="33"/>
      <c r="G16" s="33"/>
    </row>
  </sheetData>
  <mergeCells count="15">
    <mergeCell ref="A8:G8"/>
    <mergeCell ref="A9:B9"/>
    <mergeCell ref="A10:A11"/>
    <mergeCell ref="B10:B11"/>
    <mergeCell ref="C10:C11"/>
    <mergeCell ref="D10:D11"/>
    <mergeCell ref="E10:E11"/>
    <mergeCell ref="F10:F11"/>
    <mergeCell ref="G10:G11"/>
    <mergeCell ref="A7:G7"/>
    <mergeCell ref="A2:G2"/>
    <mergeCell ref="A3:G3"/>
    <mergeCell ref="A4:G4"/>
    <mergeCell ref="A5:G5"/>
    <mergeCell ref="A6:G6"/>
  </mergeCells>
  <pageMargins left="0.78740157480314965" right="0.78740157480314965" top="0.98425196850393704" bottom="0.98425196850393704" header="0.51181102362204722" footer="0.51181102362204722"/>
  <pageSetup paperSize="9" orientation="landscape" horizontalDpi="4294967295" verticalDpi="4294967295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showGridLines="0" view="pageBreakPreview" topLeftCell="A13" zoomScale="80" zoomScaleSheetLayoutView="80" workbookViewId="0">
      <selection activeCell="C26" sqref="C26"/>
    </sheetView>
  </sheetViews>
  <sheetFormatPr defaultRowHeight="11.25" customHeight="1" x14ac:dyDescent="0.2"/>
  <cols>
    <col min="1" max="1" width="102.7109375" style="25" customWidth="1"/>
    <col min="2" max="3" width="21.7109375" style="25" bestFit="1" customWidth="1"/>
    <col min="4" max="4" width="16.7109375" style="25" customWidth="1"/>
    <col min="5" max="5" width="9.140625" style="25" hidden="1" customWidth="1"/>
    <col min="6" max="16384" width="9.140625" style="25"/>
  </cols>
  <sheetData>
    <row r="1" spans="1:6" ht="15.75" x14ac:dyDescent="0.25">
      <c r="A1" s="24" t="s">
        <v>122</v>
      </c>
      <c r="B1" s="24"/>
      <c r="C1" s="24"/>
      <c r="D1" s="24"/>
    </row>
    <row r="2" spans="1:6" ht="11.25" customHeight="1" x14ac:dyDescent="0.25">
      <c r="A2" s="533"/>
      <c r="B2" s="534"/>
      <c r="C2" s="534"/>
      <c r="D2" s="553"/>
    </row>
    <row r="3" spans="1:6" ht="15.75" x14ac:dyDescent="0.25">
      <c r="A3" s="533" t="s">
        <v>431</v>
      </c>
      <c r="B3" s="534"/>
      <c r="C3" s="534"/>
      <c r="D3" s="553"/>
    </row>
    <row r="4" spans="1:6" ht="15.75" x14ac:dyDescent="0.25">
      <c r="A4" s="533" t="s">
        <v>3</v>
      </c>
      <c r="B4" s="534"/>
      <c r="C4" s="534"/>
      <c r="D4" s="553"/>
    </row>
    <row r="5" spans="1:6" ht="15.75" x14ac:dyDescent="0.25">
      <c r="A5" s="533" t="s">
        <v>4</v>
      </c>
      <c r="B5" s="534"/>
      <c r="C5" s="534"/>
      <c r="D5" s="553"/>
    </row>
    <row r="6" spans="1:6" ht="15.75" x14ac:dyDescent="0.25">
      <c r="A6" s="535" t="s">
        <v>39</v>
      </c>
      <c r="B6" s="536"/>
      <c r="C6" s="536"/>
      <c r="D6" s="554"/>
    </row>
    <row r="7" spans="1:6" ht="15.75" x14ac:dyDescent="0.25">
      <c r="A7" s="533">
        <v>2022</v>
      </c>
      <c r="B7" s="534"/>
      <c r="C7" s="534"/>
      <c r="D7" s="553"/>
    </row>
    <row r="8" spans="1:6" ht="11.25" customHeight="1" x14ac:dyDescent="0.25">
      <c r="A8" s="533"/>
      <c r="B8" s="534"/>
      <c r="C8" s="534"/>
      <c r="D8" s="553"/>
    </row>
    <row r="9" spans="1:6" ht="15.75" x14ac:dyDescent="0.2">
      <c r="A9" s="583" t="s">
        <v>123</v>
      </c>
      <c r="B9" s="584"/>
      <c r="C9" s="585"/>
      <c r="D9" s="69">
        <v>1</v>
      </c>
    </row>
    <row r="10" spans="1:6" ht="15" customHeight="1" x14ac:dyDescent="0.2">
      <c r="A10" s="586" t="s">
        <v>63</v>
      </c>
      <c r="B10" s="541" t="s">
        <v>512</v>
      </c>
      <c r="C10" s="541" t="s">
        <v>511</v>
      </c>
      <c r="D10" s="588" t="s">
        <v>510</v>
      </c>
    </row>
    <row r="11" spans="1:6" ht="15" customHeight="1" x14ac:dyDescent="0.2">
      <c r="A11" s="587"/>
      <c r="B11" s="574"/>
      <c r="C11" s="574"/>
      <c r="D11" s="589"/>
    </row>
    <row r="12" spans="1:6" ht="15.75" x14ac:dyDescent="0.2">
      <c r="A12" s="70" t="s">
        <v>71</v>
      </c>
      <c r="B12" s="71">
        <f>B13+B16+B14</f>
        <v>2974485.7600000002</v>
      </c>
      <c r="C12" s="72">
        <f>C13+C14+C16</f>
        <v>732341.45</v>
      </c>
      <c r="D12" s="72">
        <f>D13+D14+D16</f>
        <v>526161.82000000007</v>
      </c>
      <c r="F12" s="285"/>
    </row>
    <row r="13" spans="1:6" ht="15.75" x14ac:dyDescent="0.2">
      <c r="A13" s="70" t="s">
        <v>72</v>
      </c>
      <c r="B13" s="73">
        <v>489200</v>
      </c>
      <c r="C13" s="491">
        <v>625000</v>
      </c>
      <c r="D13" s="74">
        <v>299370</v>
      </c>
      <c r="F13" s="285"/>
    </row>
    <row r="14" spans="1:6" ht="15.75" x14ac:dyDescent="0.2">
      <c r="A14" s="70" t="s">
        <v>73</v>
      </c>
      <c r="B14" s="32">
        <v>2473645.7400000002</v>
      </c>
      <c r="C14" s="491">
        <v>84759.47</v>
      </c>
      <c r="D14" s="74">
        <v>74332.14</v>
      </c>
      <c r="F14" s="285"/>
    </row>
    <row r="15" spans="1:6" ht="15.75" x14ac:dyDescent="0.2">
      <c r="A15" s="70" t="s">
        <v>206</v>
      </c>
      <c r="B15" s="32"/>
      <c r="C15" s="74"/>
      <c r="D15" s="74"/>
      <c r="F15" s="285"/>
    </row>
    <row r="16" spans="1:6" ht="15.75" x14ac:dyDescent="0.2">
      <c r="A16" s="75" t="s">
        <v>208</v>
      </c>
      <c r="B16" s="76">
        <f>4100.02+7540</f>
        <v>11640.02</v>
      </c>
      <c r="C16" s="492">
        <v>22581.98</v>
      </c>
      <c r="D16" s="77">
        <v>152459.68</v>
      </c>
      <c r="F16" s="285"/>
    </row>
    <row r="17" spans="1:6" ht="11.25" customHeight="1" x14ac:dyDescent="0.2">
      <c r="A17" s="577"/>
      <c r="B17" s="577"/>
      <c r="C17" s="577"/>
      <c r="D17" s="578"/>
      <c r="F17" s="285"/>
    </row>
    <row r="18" spans="1:6" ht="15" x14ac:dyDescent="0.2">
      <c r="A18" s="579" t="s">
        <v>74</v>
      </c>
      <c r="B18" s="541" t="s">
        <v>515</v>
      </c>
      <c r="C18" s="541" t="s">
        <v>514</v>
      </c>
      <c r="D18" s="581" t="s">
        <v>513</v>
      </c>
    </row>
    <row r="19" spans="1:6" ht="15" x14ac:dyDescent="0.2">
      <c r="A19" s="580"/>
      <c r="B19" s="542"/>
      <c r="C19" s="542"/>
      <c r="D19" s="582"/>
    </row>
    <row r="20" spans="1:6" ht="15.75" x14ac:dyDescent="0.2">
      <c r="A20" s="70" t="s">
        <v>75</v>
      </c>
      <c r="B20" s="32">
        <f>B21+B25</f>
        <v>2372499.7400000002</v>
      </c>
      <c r="C20" s="32">
        <f>C21+C25</f>
        <v>913277.24</v>
      </c>
      <c r="D20" s="78">
        <f>D21+D25</f>
        <v>2531269.1800000002</v>
      </c>
    </row>
    <row r="21" spans="1:6" ht="15.75" x14ac:dyDescent="0.2">
      <c r="A21" s="70" t="s">
        <v>40</v>
      </c>
      <c r="B21" s="32">
        <f>SUM(B22:B24)</f>
        <v>2372499.7400000002</v>
      </c>
      <c r="C21" s="32">
        <f>SUM(C22:C24)</f>
        <v>913277.24</v>
      </c>
      <c r="D21" s="78">
        <f>SUM(D22:D24)</f>
        <v>2531269.1800000002</v>
      </c>
    </row>
    <row r="22" spans="1:6" ht="15.75" x14ac:dyDescent="0.2">
      <c r="A22" s="70" t="s">
        <v>41</v>
      </c>
      <c r="B22" s="32">
        <f>2372499.74-B24</f>
        <v>675542.37000000011</v>
      </c>
      <c r="C22" s="248">
        <v>913277.24</v>
      </c>
      <c r="D22" s="284">
        <v>2531269.1800000002</v>
      </c>
      <c r="E22" s="285"/>
    </row>
    <row r="23" spans="1:6" ht="15.75" x14ac:dyDescent="0.2">
      <c r="A23" s="70" t="s">
        <v>42</v>
      </c>
      <c r="B23" s="32"/>
      <c r="C23" s="32"/>
      <c r="D23" s="78"/>
    </row>
    <row r="24" spans="1:6" ht="15.75" x14ac:dyDescent="0.2">
      <c r="A24" s="70" t="s">
        <v>56</v>
      </c>
      <c r="B24" s="32">
        <v>1696957.37</v>
      </c>
      <c r="C24" s="32"/>
      <c r="D24" s="78"/>
    </row>
    <row r="25" spans="1:6" ht="15.75" x14ac:dyDescent="0.2">
      <c r="A25" s="70" t="s">
        <v>76</v>
      </c>
      <c r="B25" s="32">
        <f>B26+B27</f>
        <v>0</v>
      </c>
      <c r="C25" s="32">
        <f>C26+C27</f>
        <v>0</v>
      </c>
      <c r="D25" s="78">
        <f>D26+D27</f>
        <v>0</v>
      </c>
    </row>
    <row r="26" spans="1:6" ht="15.75" x14ac:dyDescent="0.2">
      <c r="A26" s="70" t="s">
        <v>43</v>
      </c>
      <c r="B26" s="32"/>
      <c r="C26" s="32"/>
      <c r="D26" s="78"/>
    </row>
    <row r="27" spans="1:6" ht="15.75" x14ac:dyDescent="0.2">
      <c r="A27" s="75" t="s">
        <v>77</v>
      </c>
      <c r="B27" s="79"/>
      <c r="C27" s="79"/>
      <c r="D27" s="80"/>
    </row>
    <row r="28" spans="1:6" ht="11.25" customHeight="1" x14ac:dyDescent="0.2">
      <c r="A28" s="2"/>
      <c r="B28" s="2"/>
      <c r="C28" s="2"/>
      <c r="D28" s="2"/>
    </row>
    <row r="29" spans="1:6" ht="33.75" customHeight="1" x14ac:dyDescent="0.25">
      <c r="A29" s="82" t="s">
        <v>55</v>
      </c>
      <c r="B29" s="83" t="s">
        <v>518</v>
      </c>
      <c r="C29" s="83" t="s">
        <v>517</v>
      </c>
      <c r="D29" s="83" t="s">
        <v>516</v>
      </c>
    </row>
    <row r="30" spans="1:6" ht="15.75" x14ac:dyDescent="0.2">
      <c r="A30" s="81" t="s">
        <v>78</v>
      </c>
      <c r="B30" s="77">
        <f>(B12-B20)+C30</f>
        <v>1060697.8099999998</v>
      </c>
      <c r="C30" s="77">
        <f>(C12-C20)+D30</f>
        <v>458711.7899999998</v>
      </c>
      <c r="D30" s="77">
        <f>D12-D20+E30</f>
        <v>639647.57999999984</v>
      </c>
      <c r="E30" s="25">
        <v>2644754.94</v>
      </c>
    </row>
    <row r="31" spans="1:6" ht="15.75" x14ac:dyDescent="0.25">
      <c r="A31" s="33" t="s">
        <v>533</v>
      </c>
      <c r="B31" s="33"/>
      <c r="C31" s="33"/>
      <c r="D31" s="33"/>
    </row>
    <row r="32" spans="1:6" ht="15" x14ac:dyDescent="0.2">
      <c r="B32" s="287"/>
      <c r="C32" s="287"/>
      <c r="D32" s="287"/>
    </row>
    <row r="33" spans="1:2" ht="15.75" x14ac:dyDescent="0.2">
      <c r="A33" s="286" t="s">
        <v>519</v>
      </c>
      <c r="B33" s="283"/>
    </row>
  </sheetData>
  <mergeCells count="17">
    <mergeCell ref="A7:D7"/>
    <mergeCell ref="A2:D2"/>
    <mergeCell ref="A3:D3"/>
    <mergeCell ref="A4:D4"/>
    <mergeCell ref="A5:D5"/>
    <mergeCell ref="A6:D6"/>
    <mergeCell ref="A8:D8"/>
    <mergeCell ref="A9:C9"/>
    <mergeCell ref="A10:A11"/>
    <mergeCell ref="B10:B11"/>
    <mergeCell ref="C10:C11"/>
    <mergeCell ref="D10:D11"/>
    <mergeCell ref="A17:D17"/>
    <mergeCell ref="A18:A19"/>
    <mergeCell ref="B18:B19"/>
    <mergeCell ref="C18:C19"/>
    <mergeCell ref="D18:D19"/>
  </mergeCells>
  <pageMargins left="0.78740157480314965" right="0.78740157480314965" top="0.98425196850393704" bottom="0.98425196850393704" header="0.51181102362204722" footer="0.51181102362204722"/>
  <pageSetup scale="71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3">
    <pageSetUpPr fitToPage="1"/>
  </sheetPr>
  <dimension ref="A1:J33"/>
  <sheetViews>
    <sheetView showGridLines="0" workbookViewId="0">
      <selection activeCell="A2" sqref="A2:H2"/>
    </sheetView>
  </sheetViews>
  <sheetFormatPr defaultRowHeight="11.25" customHeight="1" x14ac:dyDescent="0.2"/>
  <cols>
    <col min="1" max="1" width="66.5703125" style="25" customWidth="1"/>
    <col min="2" max="10" width="16.7109375" style="25" customWidth="1"/>
    <col min="11" max="16384" width="9.140625" style="25"/>
  </cols>
  <sheetData>
    <row r="1" spans="1:10" ht="15.75" x14ac:dyDescent="0.25">
      <c r="A1" s="24" t="s">
        <v>122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11.25" customHeight="1" x14ac:dyDescent="0.25">
      <c r="A2" s="533"/>
      <c r="B2" s="534"/>
      <c r="C2" s="534"/>
      <c r="D2" s="534"/>
      <c r="E2" s="534"/>
      <c r="F2" s="534"/>
      <c r="G2" s="534"/>
      <c r="H2" s="553"/>
    </row>
    <row r="3" spans="1:10" ht="15.75" x14ac:dyDescent="0.25">
      <c r="A3" s="535" t="s">
        <v>212</v>
      </c>
      <c r="B3" s="536"/>
      <c r="C3" s="536"/>
      <c r="D3" s="536"/>
      <c r="E3" s="536"/>
      <c r="F3" s="536"/>
      <c r="G3" s="536"/>
      <c r="H3" s="554"/>
    </row>
    <row r="4" spans="1:10" ht="15.75" x14ac:dyDescent="0.25">
      <c r="A4" s="533" t="s">
        <v>3</v>
      </c>
      <c r="B4" s="534"/>
      <c r="C4" s="534"/>
      <c r="D4" s="534"/>
      <c r="E4" s="534"/>
      <c r="F4" s="534"/>
      <c r="G4" s="534"/>
      <c r="H4" s="553"/>
    </row>
    <row r="5" spans="1:10" ht="15.75" x14ac:dyDescent="0.25">
      <c r="A5" s="533" t="s">
        <v>4</v>
      </c>
      <c r="B5" s="534"/>
      <c r="C5" s="534"/>
      <c r="D5" s="534"/>
      <c r="E5" s="534"/>
      <c r="F5" s="534"/>
      <c r="G5" s="534"/>
      <c r="H5" s="553"/>
    </row>
    <row r="6" spans="1:10" ht="15.75" x14ac:dyDescent="0.25">
      <c r="A6" s="535" t="s">
        <v>39</v>
      </c>
      <c r="B6" s="536"/>
      <c r="C6" s="536"/>
      <c r="D6" s="536"/>
      <c r="E6" s="536"/>
      <c r="F6" s="536"/>
      <c r="G6" s="536"/>
      <c r="H6" s="554"/>
    </row>
    <row r="7" spans="1:10" ht="15.75" x14ac:dyDescent="0.25">
      <c r="A7" s="533" t="s">
        <v>6</v>
      </c>
      <c r="B7" s="534"/>
      <c r="C7" s="534"/>
      <c r="D7" s="534"/>
      <c r="E7" s="534"/>
      <c r="F7" s="534"/>
      <c r="G7" s="534"/>
      <c r="H7" s="553"/>
    </row>
    <row r="8" spans="1:10" ht="11.25" customHeight="1" x14ac:dyDescent="0.25">
      <c r="A8" s="533"/>
      <c r="B8" s="534"/>
      <c r="C8" s="534"/>
      <c r="D8" s="534"/>
      <c r="E8" s="534"/>
      <c r="F8" s="534"/>
      <c r="G8" s="534"/>
      <c r="H8" s="553"/>
    </row>
    <row r="9" spans="1:10" ht="15.75" x14ac:dyDescent="0.2">
      <c r="A9" s="583" t="s">
        <v>123</v>
      </c>
      <c r="B9" s="584"/>
      <c r="C9" s="584"/>
      <c r="D9" s="584"/>
      <c r="E9" s="585"/>
      <c r="F9" s="181"/>
      <c r="G9" s="181"/>
      <c r="H9" s="69"/>
      <c r="I9" s="69"/>
      <c r="J9" s="69">
        <v>1</v>
      </c>
    </row>
    <row r="10" spans="1:10" ht="15.75" customHeight="1" x14ac:dyDescent="0.2">
      <c r="A10" s="586" t="s">
        <v>63</v>
      </c>
      <c r="B10" s="543" t="s">
        <v>33</v>
      </c>
      <c r="C10" s="545"/>
      <c r="D10" s="544"/>
      <c r="E10" s="543" t="s">
        <v>34</v>
      </c>
      <c r="F10" s="545"/>
      <c r="G10" s="545"/>
      <c r="H10" s="543" t="s">
        <v>35</v>
      </c>
      <c r="I10" s="545"/>
      <c r="J10" s="588"/>
    </row>
    <row r="11" spans="1:10" ht="31.5" x14ac:dyDescent="0.25">
      <c r="A11" s="587"/>
      <c r="B11" s="197" t="s">
        <v>303</v>
      </c>
      <c r="C11" s="197" t="s">
        <v>304</v>
      </c>
      <c r="D11" s="197" t="s">
        <v>305</v>
      </c>
      <c r="E11" s="197" t="s">
        <v>303</v>
      </c>
      <c r="F11" s="197" t="s">
        <v>304</v>
      </c>
      <c r="G11" s="197" t="s">
        <v>305</v>
      </c>
      <c r="H11" s="197" t="s">
        <v>303</v>
      </c>
      <c r="I11" s="199" t="s">
        <v>304</v>
      </c>
      <c r="J11" s="200" t="s">
        <v>305</v>
      </c>
    </row>
    <row r="12" spans="1:10" ht="15.75" x14ac:dyDescent="0.2">
      <c r="A12" s="70" t="s">
        <v>71</v>
      </c>
      <c r="B12" s="71">
        <f>B13+B16</f>
        <v>0</v>
      </c>
      <c r="C12" s="71"/>
      <c r="D12" s="71"/>
      <c r="E12" s="71">
        <f>E13+E16</f>
        <v>0</v>
      </c>
      <c r="F12" s="72"/>
      <c r="G12" s="72"/>
      <c r="H12" s="72">
        <f>H13+H16</f>
        <v>0</v>
      </c>
      <c r="I12" s="72"/>
      <c r="J12" s="74"/>
    </row>
    <row r="13" spans="1:10" ht="15.75" x14ac:dyDescent="0.2">
      <c r="A13" s="70" t="s">
        <v>72</v>
      </c>
      <c r="B13" s="73"/>
      <c r="C13" s="73"/>
      <c r="D13" s="73"/>
      <c r="E13" s="73"/>
      <c r="F13" s="74"/>
      <c r="G13" s="74"/>
      <c r="H13" s="74"/>
      <c r="I13" s="74"/>
      <c r="J13" s="74"/>
    </row>
    <row r="14" spans="1:10" ht="15.75" x14ac:dyDescent="0.2">
      <c r="A14" s="70" t="s">
        <v>73</v>
      </c>
      <c r="B14" s="32"/>
      <c r="C14" s="32"/>
      <c r="D14" s="32"/>
      <c r="E14" s="73"/>
      <c r="F14" s="74"/>
      <c r="G14" s="74"/>
      <c r="H14" s="74"/>
      <c r="I14" s="74"/>
      <c r="J14" s="74"/>
    </row>
    <row r="15" spans="1:10" ht="15.75" x14ac:dyDescent="0.2">
      <c r="A15" s="70" t="s">
        <v>206</v>
      </c>
      <c r="B15" s="32"/>
      <c r="C15" s="32"/>
      <c r="D15" s="32"/>
      <c r="E15" s="73"/>
      <c r="F15" s="74"/>
      <c r="G15" s="74"/>
      <c r="H15" s="74"/>
      <c r="I15" s="74"/>
      <c r="J15" s="74"/>
    </row>
    <row r="16" spans="1:10" ht="15.75" x14ac:dyDescent="0.2">
      <c r="A16" s="75" t="s">
        <v>208</v>
      </c>
      <c r="B16" s="76"/>
      <c r="C16" s="76"/>
      <c r="D16" s="76"/>
      <c r="E16" s="76"/>
      <c r="F16" s="77"/>
      <c r="G16" s="77"/>
      <c r="H16" s="77"/>
      <c r="I16" s="77"/>
      <c r="J16" s="77"/>
    </row>
    <row r="17" spans="1:10" ht="11.25" customHeight="1" x14ac:dyDescent="0.2">
      <c r="A17" s="577"/>
      <c r="B17" s="577"/>
      <c r="C17" s="577"/>
      <c r="D17" s="577"/>
      <c r="E17" s="577"/>
      <c r="F17" s="577"/>
      <c r="G17" s="577"/>
      <c r="H17" s="577"/>
    </row>
    <row r="18" spans="1:10" ht="15.75" customHeight="1" x14ac:dyDescent="0.2">
      <c r="A18" s="579" t="s">
        <v>74</v>
      </c>
      <c r="B18" s="543" t="s">
        <v>33</v>
      </c>
      <c r="C18" s="545"/>
      <c r="D18" s="544"/>
      <c r="E18" s="543" t="s">
        <v>34</v>
      </c>
      <c r="F18" s="545"/>
      <c r="G18" s="544"/>
      <c r="H18" s="543" t="s">
        <v>35</v>
      </c>
      <c r="I18" s="545"/>
      <c r="J18" s="588"/>
    </row>
    <row r="19" spans="1:10" ht="34.5" x14ac:dyDescent="0.2">
      <c r="A19" s="580"/>
      <c r="B19" s="193" t="s">
        <v>306</v>
      </c>
      <c r="C19" s="193" t="s">
        <v>311</v>
      </c>
      <c r="D19" s="193" t="s">
        <v>307</v>
      </c>
      <c r="E19" s="193" t="s">
        <v>306</v>
      </c>
      <c r="F19" s="193" t="s">
        <v>311</v>
      </c>
      <c r="G19" s="198" t="s">
        <v>307</v>
      </c>
      <c r="H19" s="198" t="s">
        <v>306</v>
      </c>
      <c r="I19" s="198" t="s">
        <v>311</v>
      </c>
      <c r="J19" s="190" t="s">
        <v>307</v>
      </c>
    </row>
    <row r="20" spans="1:10" ht="15.75" x14ac:dyDescent="0.2">
      <c r="A20" s="70" t="s">
        <v>75</v>
      </c>
      <c r="B20" s="32">
        <f>B21+B25</f>
        <v>0</v>
      </c>
      <c r="C20" s="32"/>
      <c r="D20" s="32"/>
      <c r="E20" s="32">
        <f>E21+E25</f>
        <v>0</v>
      </c>
      <c r="F20" s="71"/>
      <c r="G20" s="73"/>
      <c r="H20" s="73">
        <f>H21+H25</f>
        <v>0</v>
      </c>
      <c r="I20" s="73"/>
      <c r="J20" s="78"/>
    </row>
    <row r="21" spans="1:10" ht="15.75" x14ac:dyDescent="0.2">
      <c r="A21" s="70" t="s">
        <v>40</v>
      </c>
      <c r="B21" s="32">
        <f>SUM(B22:B24)</f>
        <v>0</v>
      </c>
      <c r="C21" s="32"/>
      <c r="D21" s="32"/>
      <c r="E21" s="32">
        <f>SUM(E22:E24)</f>
        <v>0</v>
      </c>
      <c r="F21" s="73"/>
      <c r="G21" s="73"/>
      <c r="H21" s="73">
        <f>SUM(H22:H24)</f>
        <v>0</v>
      </c>
      <c r="I21" s="73"/>
      <c r="J21" s="78"/>
    </row>
    <row r="22" spans="1:10" ht="15.75" x14ac:dyDescent="0.2">
      <c r="A22" s="70" t="s">
        <v>41</v>
      </c>
      <c r="B22" s="32"/>
      <c r="C22" s="32"/>
      <c r="D22" s="32"/>
      <c r="E22" s="32"/>
      <c r="F22" s="73"/>
      <c r="G22" s="73"/>
      <c r="H22" s="73"/>
      <c r="I22" s="73"/>
      <c r="J22" s="78"/>
    </row>
    <row r="23" spans="1:10" ht="15.75" x14ac:dyDescent="0.2">
      <c r="A23" s="70" t="s">
        <v>42</v>
      </c>
      <c r="B23" s="32"/>
      <c r="C23" s="32"/>
      <c r="D23" s="32"/>
      <c r="E23" s="32"/>
      <c r="F23" s="73"/>
      <c r="G23" s="73"/>
      <c r="H23" s="73"/>
      <c r="I23" s="73"/>
      <c r="J23" s="78"/>
    </row>
    <row r="24" spans="1:10" ht="15.75" x14ac:dyDescent="0.2">
      <c r="A24" s="70" t="s">
        <v>56</v>
      </c>
      <c r="B24" s="32"/>
      <c r="C24" s="32"/>
      <c r="D24" s="32"/>
      <c r="E24" s="32"/>
      <c r="F24" s="73"/>
      <c r="G24" s="73"/>
      <c r="H24" s="73"/>
      <c r="I24" s="73"/>
      <c r="J24" s="78"/>
    </row>
    <row r="25" spans="1:10" ht="15.75" x14ac:dyDescent="0.2">
      <c r="A25" s="70" t="s">
        <v>76</v>
      </c>
      <c r="B25" s="32">
        <f>B26+B27</f>
        <v>0</v>
      </c>
      <c r="C25" s="32"/>
      <c r="D25" s="32"/>
      <c r="E25" s="32">
        <f>E26+E27</f>
        <v>0</v>
      </c>
      <c r="F25" s="73"/>
      <c r="G25" s="73"/>
      <c r="H25" s="73">
        <f>H26+H27</f>
        <v>0</v>
      </c>
      <c r="I25" s="73"/>
      <c r="J25" s="78"/>
    </row>
    <row r="26" spans="1:10" ht="15.75" x14ac:dyDescent="0.2">
      <c r="A26" s="70" t="s">
        <v>43</v>
      </c>
      <c r="B26" s="32"/>
      <c r="C26" s="32"/>
      <c r="D26" s="32"/>
      <c r="E26" s="32"/>
      <c r="F26" s="73"/>
      <c r="G26" s="73"/>
      <c r="H26" s="73"/>
      <c r="I26" s="73"/>
      <c r="J26" s="78"/>
    </row>
    <row r="27" spans="1:10" ht="15.75" x14ac:dyDescent="0.2">
      <c r="A27" s="75" t="s">
        <v>77</v>
      </c>
      <c r="B27" s="79"/>
      <c r="C27" s="79"/>
      <c r="D27" s="79"/>
      <c r="E27" s="79"/>
      <c r="F27" s="76"/>
      <c r="G27" s="76"/>
      <c r="H27" s="76"/>
      <c r="I27" s="76"/>
      <c r="J27" s="80"/>
    </row>
    <row r="28" spans="1:10" ht="11.2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ht="31.5" x14ac:dyDescent="0.25">
      <c r="A29" s="82" t="s">
        <v>55</v>
      </c>
      <c r="B29" s="180" t="s">
        <v>308</v>
      </c>
      <c r="C29" s="180" t="s">
        <v>309</v>
      </c>
      <c r="D29" s="83" t="s">
        <v>310</v>
      </c>
      <c r="E29" s="180" t="s">
        <v>308</v>
      </c>
      <c r="F29" s="180" t="s">
        <v>309</v>
      </c>
      <c r="G29" s="83" t="s">
        <v>310</v>
      </c>
      <c r="H29" s="180" t="s">
        <v>308</v>
      </c>
      <c r="I29" s="180" t="s">
        <v>309</v>
      </c>
      <c r="J29" s="83" t="s">
        <v>310</v>
      </c>
    </row>
    <row r="30" spans="1:10" ht="15.75" x14ac:dyDescent="0.2">
      <c r="A30" s="81" t="s">
        <v>78</v>
      </c>
      <c r="B30" s="77">
        <f>(B12-B20)+E30</f>
        <v>0</v>
      </c>
      <c r="C30" s="77"/>
      <c r="D30" s="77"/>
      <c r="E30" s="77">
        <f>(E12-E20)+H30</f>
        <v>0</v>
      </c>
      <c r="F30" s="77"/>
      <c r="G30" s="77"/>
      <c r="H30" s="77">
        <f>H12-H20</f>
        <v>0</v>
      </c>
      <c r="I30" s="77"/>
      <c r="J30" s="77"/>
    </row>
    <row r="31" spans="1:10" ht="15.75" x14ac:dyDescent="0.25">
      <c r="A31" s="33" t="s">
        <v>110</v>
      </c>
      <c r="B31" s="33"/>
      <c r="C31" s="33"/>
      <c r="D31" s="33"/>
      <c r="E31" s="33"/>
      <c r="F31" s="33"/>
      <c r="G31" s="33"/>
      <c r="H31" s="33"/>
      <c r="I31" s="33"/>
      <c r="J31" s="33"/>
    </row>
    <row r="32" spans="1:10" ht="15.75" x14ac:dyDescent="0.25">
      <c r="A32" s="34" t="s">
        <v>312</v>
      </c>
      <c r="B32" s="34"/>
      <c r="C32" s="34"/>
      <c r="D32" s="34"/>
      <c r="E32" s="34"/>
      <c r="F32" s="34"/>
      <c r="G32" s="34"/>
      <c r="H32" s="34"/>
      <c r="I32" s="34"/>
      <c r="J32" s="34"/>
    </row>
    <row r="33" spans="1:1" ht="15.75" x14ac:dyDescent="0.2">
      <c r="A33" s="11" t="s">
        <v>62</v>
      </c>
    </row>
  </sheetData>
  <mergeCells count="17">
    <mergeCell ref="A2:H2"/>
    <mergeCell ref="A3:H3"/>
    <mergeCell ref="A4:H4"/>
    <mergeCell ref="A10:A11"/>
    <mergeCell ref="A5:H5"/>
    <mergeCell ref="A6:H6"/>
    <mergeCell ref="A7:H7"/>
    <mergeCell ref="A8:H8"/>
    <mergeCell ref="A9:E9"/>
    <mergeCell ref="B10:D10"/>
    <mergeCell ref="E10:G10"/>
    <mergeCell ref="A18:A19"/>
    <mergeCell ref="H10:J10"/>
    <mergeCell ref="B18:D18"/>
    <mergeCell ref="E18:G18"/>
    <mergeCell ref="H18:J18"/>
    <mergeCell ref="A17:H17"/>
  </mergeCells>
  <phoneticPr fontId="5" type="noConversion"/>
  <pageMargins left="0.78740157480314965" right="0.78740157480314965" top="0.98425196850393704" bottom="0.98425196850393704" header="0.51181102362204722" footer="0.51181102362204722"/>
  <pageSetup scale="56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4"/>
  <sheetViews>
    <sheetView showGridLines="0" view="pageBreakPreview" topLeftCell="A226" zoomScale="90" zoomScaleSheetLayoutView="90" workbookViewId="0">
      <selection activeCell="A232" sqref="A232:F232"/>
    </sheetView>
  </sheetViews>
  <sheetFormatPr defaultColWidth="4.140625" defaultRowHeight="12.75" x14ac:dyDescent="0.2"/>
  <cols>
    <col min="1" max="1" width="82" style="8" bestFit="1" customWidth="1"/>
    <col min="2" max="2" width="18" style="8" customWidth="1"/>
    <col min="3" max="3" width="18.28515625" style="8" bestFit="1" customWidth="1"/>
    <col min="4" max="4" width="17" style="8" bestFit="1" customWidth="1"/>
    <col min="5" max="5" width="2.85546875" style="8" customWidth="1"/>
    <col min="6" max="6" width="16.140625" style="8" bestFit="1" customWidth="1"/>
    <col min="7" max="16384" width="4.140625" style="8"/>
  </cols>
  <sheetData>
    <row r="1" spans="1:7" ht="35.25" customHeight="1" x14ac:dyDescent="0.25">
      <c r="A1" s="590" t="s">
        <v>124</v>
      </c>
      <c r="B1" s="590"/>
      <c r="C1" s="590"/>
      <c r="D1" s="590"/>
      <c r="E1" s="590"/>
      <c r="F1" s="590"/>
      <c r="G1" s="590"/>
    </row>
    <row r="2" spans="1:7" x14ac:dyDescent="0.2">
      <c r="A2" s="138"/>
    </row>
    <row r="3" spans="1:7" x14ac:dyDescent="0.2">
      <c r="A3" s="620" t="s">
        <v>431</v>
      </c>
      <c r="B3" s="620"/>
      <c r="C3" s="620"/>
      <c r="D3" s="620"/>
    </row>
    <row r="4" spans="1:7" x14ac:dyDescent="0.2">
      <c r="A4" s="620" t="s">
        <v>3</v>
      </c>
      <c r="B4" s="620"/>
      <c r="C4" s="620"/>
      <c r="D4" s="620"/>
    </row>
    <row r="5" spans="1:7" x14ac:dyDescent="0.2">
      <c r="A5" s="620" t="s">
        <v>4</v>
      </c>
      <c r="B5" s="620"/>
      <c r="C5" s="620"/>
      <c r="D5" s="620"/>
    </row>
    <row r="6" spans="1:7" x14ac:dyDescent="0.2">
      <c r="A6" s="621" t="s">
        <v>169</v>
      </c>
      <c r="B6" s="621"/>
      <c r="C6" s="621"/>
      <c r="D6" s="621"/>
    </row>
    <row r="7" spans="1:7" x14ac:dyDescent="0.2">
      <c r="A7" s="620">
        <v>2022</v>
      </c>
      <c r="B7" s="620"/>
      <c r="C7" s="620"/>
      <c r="D7" s="620"/>
    </row>
    <row r="8" spans="1:7" x14ac:dyDescent="0.2">
      <c r="A8" s="137"/>
      <c r="B8" s="137"/>
      <c r="C8" s="137"/>
      <c r="D8" s="137"/>
    </row>
    <row r="9" spans="1:7" ht="13.5" thickBot="1" x14ac:dyDescent="0.25">
      <c r="A9" s="606" t="s">
        <v>168</v>
      </c>
      <c r="B9" s="606"/>
      <c r="C9" s="606"/>
      <c r="D9" s="606"/>
      <c r="E9" s="592">
        <v>1</v>
      </c>
      <c r="F9" s="592"/>
    </row>
    <row r="10" spans="1:7" ht="14.25" thickBot="1" x14ac:dyDescent="0.25">
      <c r="A10" s="622" t="s">
        <v>207</v>
      </c>
      <c r="B10" s="622"/>
      <c r="C10" s="622"/>
      <c r="D10" s="622"/>
      <c r="E10" s="622"/>
      <c r="F10" s="622"/>
    </row>
    <row r="11" spans="1:7" s="10" customFormat="1" x14ac:dyDescent="0.2">
      <c r="A11" s="596" t="s">
        <v>167</v>
      </c>
      <c r="B11" s="597"/>
      <c r="C11" s="597"/>
      <c r="D11" s="597"/>
      <c r="E11" s="597"/>
      <c r="F11" s="597"/>
    </row>
    <row r="12" spans="1:7" x14ac:dyDescent="0.2">
      <c r="A12" s="139" t="s">
        <v>154</v>
      </c>
      <c r="B12" s="623">
        <f>A7-4</f>
        <v>2018</v>
      </c>
      <c r="C12" s="609"/>
      <c r="D12" s="168">
        <f>A7-3</f>
        <v>2019</v>
      </c>
      <c r="E12" s="593">
        <f>A7-2</f>
        <v>2020</v>
      </c>
      <c r="F12" s="594"/>
    </row>
    <row r="13" spans="1:7" x14ac:dyDescent="0.2">
      <c r="A13" s="8" t="s">
        <v>166</v>
      </c>
      <c r="B13" s="110"/>
      <c r="C13" s="288">
        <f>C14+C23+C32+C37</f>
        <v>124580131.12</v>
      </c>
      <c r="D13" s="302">
        <f>D14+D23+D32+D37</f>
        <v>175872515.42000002</v>
      </c>
      <c r="E13" s="303"/>
      <c r="F13" s="331">
        <f>F14+F23+F32+F37</f>
        <v>130140015.84999999</v>
      </c>
    </row>
    <row r="14" spans="1:7" x14ac:dyDescent="0.2">
      <c r="A14" s="103" t="s">
        <v>176</v>
      </c>
      <c r="B14" s="108"/>
      <c r="C14" s="289">
        <f>C15</f>
        <v>22672661.489999998</v>
      </c>
      <c r="D14" s="290">
        <f>D15</f>
        <v>23075904.5</v>
      </c>
      <c r="E14" s="291"/>
      <c r="F14" s="291">
        <f>F15</f>
        <v>27604936.190000001</v>
      </c>
    </row>
    <row r="15" spans="1:7" x14ac:dyDescent="0.2">
      <c r="A15" s="111" t="s">
        <v>177</v>
      </c>
      <c r="B15" s="110"/>
      <c r="C15" s="289">
        <f>C16+C17</f>
        <v>22672661.489999998</v>
      </c>
      <c r="D15" s="290">
        <f>D16+D17</f>
        <v>23075904.5</v>
      </c>
      <c r="E15" s="292"/>
      <c r="F15" s="289">
        <f>F16+F17</f>
        <v>27604936.190000001</v>
      </c>
    </row>
    <row r="16" spans="1:7" x14ac:dyDescent="0.2">
      <c r="A16" s="112" t="s">
        <v>153</v>
      </c>
      <c r="B16" s="110"/>
      <c r="C16" s="289">
        <v>21402620.989999998</v>
      </c>
      <c r="D16" s="290">
        <v>21486071.920000002</v>
      </c>
      <c r="E16" s="291"/>
      <c r="F16" s="291">
        <v>25611036.93</v>
      </c>
    </row>
    <row r="17" spans="1:6" x14ac:dyDescent="0.2">
      <c r="A17" s="112" t="s">
        <v>152</v>
      </c>
      <c r="B17" s="110"/>
      <c r="C17" s="289">
        <v>1270040.5</v>
      </c>
      <c r="D17" s="290">
        <v>1589832.58</v>
      </c>
      <c r="E17" s="291"/>
      <c r="F17" s="291">
        <v>1993899.26</v>
      </c>
    </row>
    <row r="18" spans="1:6" x14ac:dyDescent="0.2">
      <c r="A18" s="112" t="s">
        <v>151</v>
      </c>
      <c r="B18" s="110"/>
      <c r="C18" s="289"/>
      <c r="D18" s="290"/>
      <c r="E18" s="291"/>
      <c r="F18" s="291"/>
    </row>
    <row r="19" spans="1:6" x14ac:dyDescent="0.2">
      <c r="A19" s="111" t="s">
        <v>178</v>
      </c>
      <c r="B19" s="110"/>
      <c r="C19" s="289"/>
      <c r="D19" s="290"/>
      <c r="E19" s="291"/>
      <c r="F19" s="291"/>
    </row>
    <row r="20" spans="1:6" x14ac:dyDescent="0.2">
      <c r="A20" s="112" t="s">
        <v>153</v>
      </c>
      <c r="B20" s="110"/>
      <c r="C20" s="289"/>
      <c r="D20" s="290"/>
      <c r="E20" s="291"/>
      <c r="F20" s="291"/>
    </row>
    <row r="21" spans="1:6" x14ac:dyDescent="0.2">
      <c r="A21" s="112" t="s">
        <v>152</v>
      </c>
      <c r="B21" s="110"/>
      <c r="C21" s="289"/>
      <c r="D21" s="290"/>
      <c r="E21" s="291"/>
      <c r="F21" s="291"/>
    </row>
    <row r="22" spans="1:6" x14ac:dyDescent="0.2">
      <c r="A22" s="112" t="s">
        <v>151</v>
      </c>
      <c r="B22" s="110"/>
      <c r="C22" s="289"/>
      <c r="D22" s="290"/>
      <c r="E22" s="291"/>
      <c r="F22" s="291"/>
    </row>
    <row r="23" spans="1:6" x14ac:dyDescent="0.2">
      <c r="A23" s="8" t="s">
        <v>179</v>
      </c>
      <c r="B23" s="110"/>
      <c r="C23" s="289">
        <f>C24</f>
        <v>45189652.159999996</v>
      </c>
      <c r="D23" s="290">
        <f>D24</f>
        <v>46469963.229999997</v>
      </c>
      <c r="E23" s="293"/>
      <c r="F23" s="289">
        <f>F24</f>
        <v>49876429.559999995</v>
      </c>
    </row>
    <row r="24" spans="1:6" x14ac:dyDescent="0.2">
      <c r="A24" s="111" t="s">
        <v>177</v>
      </c>
      <c r="B24" s="110"/>
      <c r="C24" s="289">
        <f>SUM(C25:C26)</f>
        <v>45189652.159999996</v>
      </c>
      <c r="D24" s="290">
        <f>SUM(D25:D26)</f>
        <v>46469963.229999997</v>
      </c>
      <c r="E24" s="293"/>
      <c r="F24" s="289">
        <f>SUM(F25:F26)</f>
        <v>49876429.559999995</v>
      </c>
    </row>
    <row r="25" spans="1:6" x14ac:dyDescent="0.2">
      <c r="A25" s="112" t="s">
        <v>153</v>
      </c>
      <c r="B25" s="110"/>
      <c r="C25" s="289">
        <v>42651797.649999999</v>
      </c>
      <c r="D25" s="290">
        <v>43294036.549999997</v>
      </c>
      <c r="E25" s="291"/>
      <c r="F25" s="291">
        <v>46197199.939999998</v>
      </c>
    </row>
    <row r="26" spans="1:6" x14ac:dyDescent="0.2">
      <c r="A26" s="112" t="s">
        <v>152</v>
      </c>
      <c r="B26" s="110"/>
      <c r="C26" s="289">
        <v>2537854.5099999998</v>
      </c>
      <c r="D26" s="290">
        <v>3175926.68</v>
      </c>
      <c r="E26" s="291"/>
      <c r="F26" s="291">
        <v>3679229.62</v>
      </c>
    </row>
    <row r="27" spans="1:6" x14ac:dyDescent="0.2">
      <c r="A27" s="112" t="s">
        <v>151</v>
      </c>
      <c r="B27" s="110"/>
      <c r="C27" s="289"/>
      <c r="D27" s="290"/>
      <c r="E27" s="291"/>
      <c r="F27" s="291"/>
    </row>
    <row r="28" spans="1:6" x14ac:dyDescent="0.2">
      <c r="A28" s="111" t="s">
        <v>178</v>
      </c>
      <c r="B28" s="110"/>
      <c r="C28" s="289"/>
      <c r="D28" s="290"/>
      <c r="E28" s="291"/>
      <c r="F28" s="291"/>
    </row>
    <row r="29" spans="1:6" x14ac:dyDescent="0.2">
      <c r="A29" s="112" t="s">
        <v>153</v>
      </c>
      <c r="B29" s="110"/>
      <c r="C29" s="289"/>
      <c r="D29" s="290"/>
      <c r="E29" s="291"/>
      <c r="F29" s="291"/>
    </row>
    <row r="30" spans="1:6" x14ac:dyDescent="0.2">
      <c r="A30" s="112" t="s">
        <v>152</v>
      </c>
      <c r="B30" s="110"/>
      <c r="C30" s="289"/>
      <c r="D30" s="290"/>
      <c r="E30" s="291"/>
      <c r="F30" s="291"/>
    </row>
    <row r="31" spans="1:6" x14ac:dyDescent="0.2">
      <c r="A31" s="112" t="s">
        <v>151</v>
      </c>
      <c r="B31" s="110"/>
      <c r="C31" s="289"/>
      <c r="D31" s="290"/>
      <c r="E31" s="291"/>
      <c r="F31" s="291"/>
    </row>
    <row r="32" spans="1:6" x14ac:dyDescent="0.2">
      <c r="A32" s="103" t="s">
        <v>150</v>
      </c>
      <c r="B32" s="110"/>
      <c r="C32" s="289">
        <f>C34</f>
        <v>44558301.039999999</v>
      </c>
      <c r="D32" s="290">
        <f>D34</f>
        <v>88505476.510000005</v>
      </c>
      <c r="E32" s="292"/>
      <c r="F32" s="294">
        <f>F34+F35</f>
        <v>40345877.469999999</v>
      </c>
    </row>
    <row r="33" spans="1:8" x14ac:dyDescent="0.2">
      <c r="A33" s="111" t="s">
        <v>149</v>
      </c>
      <c r="B33" s="110"/>
      <c r="C33" s="289"/>
      <c r="D33" s="290"/>
      <c r="E33" s="291"/>
      <c r="F33" s="291"/>
    </row>
    <row r="34" spans="1:8" x14ac:dyDescent="0.2">
      <c r="A34" s="111" t="s">
        <v>148</v>
      </c>
      <c r="B34" s="110"/>
      <c r="C34" s="289">
        <v>44558301.039999999</v>
      </c>
      <c r="D34" s="290">
        <v>88505476.510000005</v>
      </c>
      <c r="E34" s="291"/>
      <c r="F34" s="291">
        <v>37680046.5</v>
      </c>
    </row>
    <row r="35" spans="1:8" x14ac:dyDescent="0.2">
      <c r="A35" s="111" t="s">
        <v>147</v>
      </c>
      <c r="B35" s="110"/>
      <c r="C35" s="289"/>
      <c r="D35" s="290"/>
      <c r="E35" s="291"/>
      <c r="F35" s="291">
        <v>2665830.9700000002</v>
      </c>
    </row>
    <row r="36" spans="1:8" x14ac:dyDescent="0.2">
      <c r="A36" s="103" t="s">
        <v>146</v>
      </c>
      <c r="B36" s="110"/>
      <c r="C36" s="289"/>
      <c r="D36" s="290"/>
      <c r="E36" s="291"/>
      <c r="F36" s="291"/>
    </row>
    <row r="37" spans="1:8" x14ac:dyDescent="0.2">
      <c r="A37" s="103" t="s">
        <v>145</v>
      </c>
      <c r="B37" s="110"/>
      <c r="C37" s="289">
        <f>SUM(C38:C40)</f>
        <v>12159516.43</v>
      </c>
      <c r="D37" s="290">
        <f>SUM(D38:D40)</f>
        <v>17821171.18</v>
      </c>
      <c r="E37" s="291"/>
      <c r="F37" s="289">
        <f>SUM(F38:F40)</f>
        <v>12312772.630000001</v>
      </c>
    </row>
    <row r="38" spans="1:8" x14ac:dyDescent="0.2">
      <c r="A38" s="111" t="s">
        <v>144</v>
      </c>
      <c r="B38" s="110"/>
      <c r="C38" s="289">
        <v>750804.91</v>
      </c>
      <c r="D38" s="290">
        <v>958264.2</v>
      </c>
      <c r="E38" s="291"/>
      <c r="F38" s="291">
        <v>500607.15</v>
      </c>
    </row>
    <row r="39" spans="1:8" ht="15.75" x14ac:dyDescent="0.2">
      <c r="A39" s="173" t="s">
        <v>209</v>
      </c>
      <c r="B39" s="110"/>
      <c r="C39" s="295">
        <v>11400000</v>
      </c>
      <c r="D39" s="297">
        <v>16800000</v>
      </c>
      <c r="E39" s="303"/>
      <c r="F39" s="304">
        <v>11769184.34</v>
      </c>
    </row>
    <row r="40" spans="1:8" x14ac:dyDescent="0.2">
      <c r="A40" s="111" t="s">
        <v>143</v>
      </c>
      <c r="B40" s="110"/>
      <c r="C40" s="289">
        <v>8711.52</v>
      </c>
      <c r="D40" s="290">
        <v>62906.98</v>
      </c>
      <c r="E40" s="291"/>
      <c r="F40" s="291">
        <v>42981.14</v>
      </c>
    </row>
    <row r="41" spans="1:8" x14ac:dyDescent="0.2">
      <c r="A41" s="8" t="s">
        <v>430</v>
      </c>
      <c r="B41" s="110"/>
      <c r="C41" s="289">
        <v>0</v>
      </c>
      <c r="D41" s="290">
        <v>0</v>
      </c>
      <c r="E41" s="291"/>
      <c r="F41" s="291">
        <v>0</v>
      </c>
    </row>
    <row r="42" spans="1:8" x14ac:dyDescent="0.2">
      <c r="A42" s="103" t="s">
        <v>142</v>
      </c>
      <c r="B42" s="110"/>
      <c r="C42" s="289"/>
      <c r="D42" s="290"/>
      <c r="E42" s="291"/>
      <c r="F42" s="291"/>
    </row>
    <row r="43" spans="1:8" x14ac:dyDescent="0.2">
      <c r="A43" s="103" t="s">
        <v>141</v>
      </c>
      <c r="B43" s="110"/>
      <c r="C43" s="289"/>
      <c r="D43" s="290"/>
      <c r="E43" s="291"/>
      <c r="F43" s="291"/>
    </row>
    <row r="44" spans="1:8" x14ac:dyDescent="0.2">
      <c r="A44" s="103" t="s">
        <v>140</v>
      </c>
      <c r="B44" s="110"/>
      <c r="C44" s="289"/>
      <c r="D44" s="290"/>
      <c r="E44" s="291"/>
      <c r="F44" s="291"/>
    </row>
    <row r="45" spans="1:8" x14ac:dyDescent="0.2">
      <c r="A45" s="174" t="s">
        <v>194</v>
      </c>
      <c r="B45" s="107"/>
      <c r="C45" s="301">
        <f>C13+C41-C39</f>
        <v>113180131.12</v>
      </c>
      <c r="D45" s="305">
        <f>D13+D41-D39</f>
        <v>159072515.42000002</v>
      </c>
      <c r="E45" s="306"/>
      <c r="F45" s="301">
        <f>F13+F41-F39</f>
        <v>118370831.50999999</v>
      </c>
    </row>
    <row r="47" spans="1:8" x14ac:dyDescent="0.2">
      <c r="A47" s="106" t="s">
        <v>139</v>
      </c>
      <c r="B47" s="593">
        <f>B12</f>
        <v>2018</v>
      </c>
      <c r="C47" s="594"/>
      <c r="D47" s="155">
        <f>D12</f>
        <v>2019</v>
      </c>
      <c r="E47" s="593">
        <f>E12</f>
        <v>2020</v>
      </c>
      <c r="F47" s="594"/>
    </row>
    <row r="48" spans="1:8" x14ac:dyDescent="0.2">
      <c r="A48" s="10" t="s">
        <v>195</v>
      </c>
      <c r="B48" s="307"/>
      <c r="C48" s="310">
        <f>SUM(C49:C50)</f>
        <v>3883375.5500000003</v>
      </c>
      <c r="D48" s="310">
        <f>SUM(D49:D50)</f>
        <v>4572027.71</v>
      </c>
      <c r="E48" s="311"/>
      <c r="F48" s="312">
        <f>SUM(F49:F50)</f>
        <v>4548712.7699999996</v>
      </c>
      <c r="G48" s="321"/>
      <c r="H48" s="321"/>
    </row>
    <row r="49" spans="1:8" x14ac:dyDescent="0.2">
      <c r="A49" s="102" t="s">
        <v>138</v>
      </c>
      <c r="B49" s="308"/>
      <c r="C49" s="313">
        <v>3859187.68</v>
      </c>
      <c r="D49" s="314">
        <v>4540186.51</v>
      </c>
      <c r="E49" s="315"/>
      <c r="F49" s="316">
        <v>4536832.7699999996</v>
      </c>
      <c r="G49" s="321"/>
      <c r="H49" s="321"/>
    </row>
    <row r="50" spans="1:8" x14ac:dyDescent="0.2">
      <c r="A50" s="102" t="s">
        <v>137</v>
      </c>
      <c r="B50" s="308"/>
      <c r="C50" s="313">
        <v>24187.87</v>
      </c>
      <c r="D50" s="314">
        <v>31841.200000000001</v>
      </c>
      <c r="E50" s="315"/>
      <c r="F50" s="316">
        <v>11880</v>
      </c>
      <c r="G50" s="321"/>
      <c r="H50" s="321"/>
    </row>
    <row r="51" spans="1:8" x14ac:dyDescent="0.2">
      <c r="A51" s="104" t="s">
        <v>196</v>
      </c>
      <c r="B51" s="308"/>
      <c r="C51" s="313">
        <f>C52</f>
        <v>44674651.690000005</v>
      </c>
      <c r="D51" s="314">
        <f>D52</f>
        <v>52976126.780000001</v>
      </c>
      <c r="E51" s="315"/>
      <c r="F51" s="316">
        <f>F52</f>
        <v>62352332.880000003</v>
      </c>
      <c r="G51" s="321"/>
      <c r="H51" s="321"/>
    </row>
    <row r="52" spans="1:8" x14ac:dyDescent="0.2">
      <c r="A52" s="103" t="s">
        <v>180</v>
      </c>
      <c r="B52" s="308"/>
      <c r="C52" s="313">
        <f>SUM(C53:C55)</f>
        <v>44674651.690000005</v>
      </c>
      <c r="D52" s="313">
        <f>SUM(D53:D55)</f>
        <v>52976126.780000001</v>
      </c>
      <c r="E52" s="315"/>
      <c r="F52" s="320">
        <f>SUM(F53:F55)</f>
        <v>62352332.880000003</v>
      </c>
      <c r="G52" s="321"/>
      <c r="H52" s="321"/>
    </row>
    <row r="53" spans="1:8" x14ac:dyDescent="0.2">
      <c r="A53" s="100" t="s">
        <v>181</v>
      </c>
      <c r="B53" s="308"/>
      <c r="C53" s="313">
        <v>39456187.060000002</v>
      </c>
      <c r="D53" s="314">
        <v>47349999.5</v>
      </c>
      <c r="E53" s="315"/>
      <c r="F53" s="316">
        <v>55939060.170000002</v>
      </c>
      <c r="G53" s="321"/>
      <c r="H53" s="321"/>
    </row>
    <row r="54" spans="1:8" x14ac:dyDescent="0.2">
      <c r="A54" s="100" t="s">
        <v>136</v>
      </c>
      <c r="B54" s="308"/>
      <c r="C54" s="313">
        <v>5218464.63</v>
      </c>
      <c r="D54" s="314">
        <v>5626127.2800000003</v>
      </c>
      <c r="E54" s="315"/>
      <c r="F54" s="316">
        <v>6413272.71</v>
      </c>
    </row>
    <row r="55" spans="1:8" x14ac:dyDescent="0.2">
      <c r="A55" s="100" t="s">
        <v>135</v>
      </c>
      <c r="B55" s="308"/>
      <c r="C55" s="313"/>
      <c r="D55" s="314"/>
      <c r="E55" s="315"/>
      <c r="F55" s="316"/>
    </row>
    <row r="56" spans="1:8" x14ac:dyDescent="0.2">
      <c r="A56" s="103" t="s">
        <v>182</v>
      </c>
      <c r="B56" s="308"/>
      <c r="C56" s="313"/>
      <c r="D56" s="314"/>
      <c r="E56" s="315"/>
      <c r="F56" s="316"/>
    </row>
    <row r="57" spans="1:8" x14ac:dyDescent="0.2">
      <c r="A57" s="100" t="s">
        <v>183</v>
      </c>
      <c r="B57" s="308"/>
      <c r="C57" s="313"/>
      <c r="D57" s="314"/>
      <c r="E57" s="315"/>
      <c r="F57" s="316"/>
    </row>
    <row r="58" spans="1:8" x14ac:dyDescent="0.2">
      <c r="A58" s="100" t="s">
        <v>136</v>
      </c>
      <c r="B58" s="308"/>
      <c r="C58" s="313"/>
      <c r="D58" s="314"/>
      <c r="E58" s="315"/>
      <c r="F58" s="316"/>
    </row>
    <row r="59" spans="1:8" x14ac:dyDescent="0.2">
      <c r="A59" s="100" t="s">
        <v>135</v>
      </c>
      <c r="B59" s="308"/>
      <c r="C59" s="313"/>
      <c r="D59" s="314"/>
      <c r="E59" s="315"/>
      <c r="F59" s="316"/>
    </row>
    <row r="60" spans="1:8" x14ac:dyDescent="0.2">
      <c r="A60" s="102" t="s">
        <v>134</v>
      </c>
      <c r="B60" s="308"/>
      <c r="C60" s="313">
        <f>C61+C62</f>
        <v>5783197.04</v>
      </c>
      <c r="D60" s="314">
        <f>D61+D62</f>
        <v>7800618.4699999997</v>
      </c>
      <c r="E60" s="315"/>
      <c r="F60" s="316">
        <f>F61+F62</f>
        <v>8012378.5499999998</v>
      </c>
    </row>
    <row r="61" spans="1:8" x14ac:dyDescent="0.2">
      <c r="A61" s="100" t="s">
        <v>133</v>
      </c>
      <c r="B61" s="308"/>
      <c r="C61" s="313">
        <v>0</v>
      </c>
      <c r="D61" s="314">
        <v>0</v>
      </c>
      <c r="E61" s="315"/>
      <c r="F61" s="316">
        <v>0</v>
      </c>
    </row>
    <row r="62" spans="1:8" x14ac:dyDescent="0.2">
      <c r="A62" s="100" t="s">
        <v>132</v>
      </c>
      <c r="B62" s="309"/>
      <c r="C62" s="317">
        <v>5783197.04</v>
      </c>
      <c r="D62" s="318">
        <v>7800618.4699999997</v>
      </c>
      <c r="E62" s="319"/>
      <c r="F62" s="320">
        <v>8012378.5499999998</v>
      </c>
    </row>
    <row r="63" spans="1:8" x14ac:dyDescent="0.2">
      <c r="A63" s="99" t="s">
        <v>197</v>
      </c>
      <c r="B63" s="598">
        <f>C48+C51+C60</f>
        <v>54341224.280000001</v>
      </c>
      <c r="C63" s="599"/>
      <c r="D63" s="322">
        <f>D48+D51+D60</f>
        <v>65348772.960000001</v>
      </c>
      <c r="E63" s="136"/>
      <c r="F63" s="324">
        <f>F48+F51+F60</f>
        <v>74913424.200000003</v>
      </c>
    </row>
    <row r="64" spans="1:8" x14ac:dyDescent="0.2">
      <c r="A64" s="98"/>
      <c r="B64" s="97"/>
      <c r="C64" s="96"/>
      <c r="D64" s="96"/>
    </row>
    <row r="65" spans="1:8" ht="15.75" x14ac:dyDescent="0.2">
      <c r="A65" s="175" t="s">
        <v>210</v>
      </c>
      <c r="B65" s="643">
        <f>C45-B63</f>
        <v>58838906.840000004</v>
      </c>
      <c r="C65" s="644"/>
      <c r="D65" s="323">
        <f>D45-D63</f>
        <v>93723742.460000008</v>
      </c>
      <c r="E65" s="639">
        <f>F45-F63</f>
        <v>43457407.309999987</v>
      </c>
      <c r="F65" s="640"/>
    </row>
    <row r="66" spans="1:8" x14ac:dyDescent="0.2">
      <c r="A66" s="132"/>
      <c r="B66" s="131"/>
      <c r="C66" s="131"/>
      <c r="D66" s="130"/>
      <c r="E66" s="130"/>
      <c r="F66" s="130"/>
    </row>
    <row r="67" spans="1:8" s="134" customFormat="1" x14ac:dyDescent="0.2">
      <c r="A67" s="125" t="s">
        <v>165</v>
      </c>
      <c r="B67" s="593">
        <f>B12</f>
        <v>2018</v>
      </c>
      <c r="C67" s="594"/>
      <c r="D67" s="155">
        <f>D12</f>
        <v>2019</v>
      </c>
      <c r="E67" s="593">
        <f>E12</f>
        <v>2020</v>
      </c>
      <c r="F67" s="594"/>
      <c r="G67" s="135"/>
      <c r="H67" s="135"/>
    </row>
    <row r="68" spans="1:8" x14ac:dyDescent="0.2">
      <c r="A68" s="128" t="s">
        <v>164</v>
      </c>
      <c r="B68" s="604"/>
      <c r="C68" s="605"/>
      <c r="D68" s="605"/>
      <c r="E68" s="605"/>
      <c r="F68" s="605"/>
      <c r="G68" s="133"/>
      <c r="H68" s="133"/>
    </row>
    <row r="69" spans="1:8" x14ac:dyDescent="0.2">
      <c r="A69" s="132"/>
      <c r="B69" s="131"/>
      <c r="C69" s="130"/>
      <c r="D69" s="129"/>
      <c r="E69" s="129"/>
      <c r="F69" s="129"/>
    </row>
    <row r="70" spans="1:8" x14ac:dyDescent="0.2">
      <c r="A70" s="125" t="s">
        <v>79</v>
      </c>
      <c r="B70" s="499">
        <f>B12</f>
        <v>2018</v>
      </c>
      <c r="C70" s="595"/>
      <c r="D70" s="161">
        <f>D12</f>
        <v>2019</v>
      </c>
      <c r="E70" s="595">
        <f>E12</f>
        <v>2020</v>
      </c>
      <c r="F70" s="595"/>
    </row>
    <row r="71" spans="1:8" x14ac:dyDescent="0.2">
      <c r="A71" s="128" t="s">
        <v>164</v>
      </c>
      <c r="B71" s="126"/>
      <c r="C71" s="325">
        <v>71779000</v>
      </c>
      <c r="D71" s="326">
        <v>70493000</v>
      </c>
      <c r="E71" s="127"/>
      <c r="F71" s="325">
        <v>77547820.359999999</v>
      </c>
    </row>
    <row r="72" spans="1:8" x14ac:dyDescent="0.2">
      <c r="B72" s="95"/>
      <c r="C72" s="94"/>
      <c r="D72" s="94"/>
    </row>
    <row r="73" spans="1:8" x14ac:dyDescent="0.2">
      <c r="A73" s="125" t="s">
        <v>163</v>
      </c>
      <c r="B73" s="623">
        <f>B12</f>
        <v>2018</v>
      </c>
      <c r="C73" s="609"/>
      <c r="D73" s="170">
        <f>D12</f>
        <v>2019</v>
      </c>
      <c r="E73" s="609">
        <f>E12</f>
        <v>2020</v>
      </c>
      <c r="F73" s="609"/>
    </row>
    <row r="74" spans="1:8" x14ac:dyDescent="0.2">
      <c r="A74" s="93" t="s">
        <v>162</v>
      </c>
      <c r="B74" s="162"/>
      <c r="C74" s="295"/>
      <c r="D74" s="296"/>
      <c r="E74" s="295"/>
      <c r="F74" s="291"/>
    </row>
    <row r="75" spans="1:8" x14ac:dyDescent="0.2">
      <c r="A75" s="124" t="s">
        <v>161</v>
      </c>
      <c r="B75" s="90"/>
      <c r="C75" s="295">
        <v>11400000</v>
      </c>
      <c r="D75" s="297">
        <v>16800000</v>
      </c>
      <c r="E75" s="295"/>
      <c r="F75" s="291">
        <v>11769184.34</v>
      </c>
    </row>
    <row r="76" spans="1:8" x14ac:dyDescent="0.2">
      <c r="A76" s="8" t="s">
        <v>160</v>
      </c>
      <c r="B76" s="90"/>
      <c r="C76" s="295"/>
      <c r="D76" s="297"/>
      <c r="E76" s="295"/>
      <c r="F76" s="291"/>
    </row>
    <row r="77" spans="1:8" x14ac:dyDescent="0.2">
      <c r="A77" s="123" t="s">
        <v>159</v>
      </c>
      <c r="B77" s="160"/>
      <c r="C77" s="298"/>
      <c r="D77" s="299"/>
      <c r="E77" s="298"/>
      <c r="F77" s="300"/>
    </row>
    <row r="78" spans="1:8" x14ac:dyDescent="0.2">
      <c r="A78" s="89"/>
      <c r="B78" s="89"/>
      <c r="C78" s="89"/>
      <c r="D78" s="89"/>
    </row>
    <row r="79" spans="1:8" x14ac:dyDescent="0.2">
      <c r="A79" s="120" t="s">
        <v>80</v>
      </c>
      <c r="B79" s="612">
        <f>B12</f>
        <v>2018</v>
      </c>
      <c r="C79" s="613"/>
      <c r="D79" s="159">
        <f>D12</f>
        <v>2019</v>
      </c>
      <c r="E79" s="612">
        <f>E12</f>
        <v>2020</v>
      </c>
      <c r="F79" s="613"/>
    </row>
    <row r="80" spans="1:8" x14ac:dyDescent="0.2">
      <c r="A80" s="119" t="s">
        <v>158</v>
      </c>
      <c r="B80" s="118"/>
      <c r="C80" s="327">
        <v>5230140.1399999997</v>
      </c>
      <c r="D80" s="328">
        <v>30576.98</v>
      </c>
      <c r="E80" s="637">
        <v>36.89</v>
      </c>
      <c r="F80" s="638"/>
    </row>
    <row r="81" spans="1:6" x14ac:dyDescent="0.2">
      <c r="A81" s="109" t="s">
        <v>157</v>
      </c>
      <c r="B81" s="108"/>
      <c r="C81" s="289">
        <v>430247243.63</v>
      </c>
      <c r="D81" s="292">
        <v>546628702.49000001</v>
      </c>
      <c r="E81" s="641">
        <v>601094117.38999999</v>
      </c>
      <c r="F81" s="642"/>
    </row>
    <row r="82" spans="1:6" x14ac:dyDescent="0.2">
      <c r="A82" s="116" t="s">
        <v>156</v>
      </c>
      <c r="B82" s="117"/>
      <c r="C82" s="329">
        <v>223314.09</v>
      </c>
      <c r="D82" s="330">
        <v>15113.08</v>
      </c>
      <c r="E82" s="602">
        <v>15113.08</v>
      </c>
      <c r="F82" s="603"/>
    </row>
    <row r="83" spans="1:6" ht="13.5" thickBot="1" x14ac:dyDescent="0.25">
      <c r="A83" s="115"/>
      <c r="B83" s="114"/>
    </row>
    <row r="84" spans="1:6" x14ac:dyDescent="0.2">
      <c r="A84" s="635" t="s">
        <v>155</v>
      </c>
      <c r="B84" s="636"/>
      <c r="C84" s="636"/>
      <c r="D84" s="636"/>
      <c r="E84" s="636"/>
      <c r="F84" s="636"/>
    </row>
    <row r="85" spans="1:6" x14ac:dyDescent="0.2">
      <c r="A85" s="113" t="s">
        <v>154</v>
      </c>
      <c r="B85" s="623">
        <f>B12</f>
        <v>2018</v>
      </c>
      <c r="C85" s="609"/>
      <c r="D85" s="168">
        <f>D12</f>
        <v>2019</v>
      </c>
      <c r="E85" s="594">
        <f>E12</f>
        <v>2020</v>
      </c>
      <c r="F85" s="594"/>
    </row>
    <row r="86" spans="1:6" x14ac:dyDescent="0.2">
      <c r="A86" s="8" t="s">
        <v>198</v>
      </c>
      <c r="B86" s="110"/>
      <c r="D86" s="169"/>
    </row>
    <row r="87" spans="1:6" x14ac:dyDescent="0.2">
      <c r="A87" s="103" t="s">
        <v>184</v>
      </c>
      <c r="B87" s="108"/>
      <c r="C87" s="109"/>
      <c r="D87" s="147"/>
    </row>
    <row r="88" spans="1:6" x14ac:dyDescent="0.2">
      <c r="A88" s="111" t="s">
        <v>177</v>
      </c>
      <c r="B88" s="110"/>
      <c r="C88" s="109"/>
      <c r="D88" s="147"/>
    </row>
    <row r="89" spans="1:6" x14ac:dyDescent="0.2">
      <c r="A89" s="112" t="s">
        <v>153</v>
      </c>
      <c r="B89" s="110"/>
      <c r="C89" s="109"/>
      <c r="D89" s="147"/>
    </row>
    <row r="90" spans="1:6" x14ac:dyDescent="0.2">
      <c r="A90" s="112" t="s">
        <v>152</v>
      </c>
      <c r="B90" s="110"/>
      <c r="C90" s="109"/>
      <c r="D90" s="147"/>
    </row>
    <row r="91" spans="1:6" x14ac:dyDescent="0.2">
      <c r="A91" s="112" t="s">
        <v>151</v>
      </c>
      <c r="B91" s="110"/>
      <c r="C91" s="109"/>
      <c r="D91" s="147"/>
    </row>
    <row r="92" spans="1:6" x14ac:dyDescent="0.2">
      <c r="A92" s="111" t="s">
        <v>178</v>
      </c>
      <c r="B92" s="110"/>
      <c r="C92" s="109"/>
      <c r="D92" s="147"/>
    </row>
    <row r="93" spans="1:6" x14ac:dyDescent="0.2">
      <c r="A93" s="112" t="s">
        <v>153</v>
      </c>
      <c r="B93" s="110"/>
      <c r="C93" s="109"/>
      <c r="D93" s="147"/>
    </row>
    <row r="94" spans="1:6" x14ac:dyDescent="0.2">
      <c r="A94" s="112" t="s">
        <v>152</v>
      </c>
      <c r="B94" s="110"/>
      <c r="C94" s="109"/>
      <c r="D94" s="147"/>
    </row>
    <row r="95" spans="1:6" x14ac:dyDescent="0.2">
      <c r="A95" s="112" t="s">
        <v>151</v>
      </c>
      <c r="B95" s="110"/>
      <c r="C95" s="109"/>
      <c r="D95" s="147"/>
    </row>
    <row r="96" spans="1:6" x14ac:dyDescent="0.2">
      <c r="A96" s="103" t="s">
        <v>185</v>
      </c>
      <c r="B96" s="110"/>
      <c r="C96" s="109"/>
      <c r="D96" s="147"/>
    </row>
    <row r="97" spans="1:4" x14ac:dyDescent="0.2">
      <c r="A97" s="111" t="s">
        <v>177</v>
      </c>
      <c r="B97" s="110"/>
      <c r="C97" s="109"/>
      <c r="D97" s="147"/>
    </row>
    <row r="98" spans="1:4" x14ac:dyDescent="0.2">
      <c r="A98" s="112" t="s">
        <v>153</v>
      </c>
      <c r="B98" s="110"/>
      <c r="C98" s="109"/>
      <c r="D98" s="147"/>
    </row>
    <row r="99" spans="1:4" x14ac:dyDescent="0.2">
      <c r="A99" s="112" t="s">
        <v>152</v>
      </c>
      <c r="B99" s="110"/>
      <c r="C99" s="109"/>
      <c r="D99" s="147"/>
    </row>
    <row r="100" spans="1:4" x14ac:dyDescent="0.2">
      <c r="A100" s="112" t="s">
        <v>151</v>
      </c>
      <c r="B100" s="110"/>
      <c r="C100" s="109"/>
      <c r="D100" s="147"/>
    </row>
    <row r="101" spans="1:4" x14ac:dyDescent="0.2">
      <c r="A101" s="111" t="s">
        <v>178</v>
      </c>
      <c r="B101" s="110"/>
      <c r="C101" s="109"/>
      <c r="D101" s="147"/>
    </row>
    <row r="102" spans="1:4" x14ac:dyDescent="0.2">
      <c r="A102" s="112" t="s">
        <v>153</v>
      </c>
      <c r="B102" s="110"/>
      <c r="C102" s="109"/>
      <c r="D102" s="147"/>
    </row>
    <row r="103" spans="1:4" x14ac:dyDescent="0.2">
      <c r="A103" s="112" t="s">
        <v>152</v>
      </c>
      <c r="B103" s="110"/>
      <c r="C103" s="109"/>
      <c r="D103" s="147"/>
    </row>
    <row r="104" spans="1:4" x14ac:dyDescent="0.2">
      <c r="A104" s="112" t="s">
        <v>151</v>
      </c>
      <c r="B104" s="110"/>
      <c r="C104" s="109"/>
      <c r="D104" s="147"/>
    </row>
    <row r="105" spans="1:4" x14ac:dyDescent="0.2">
      <c r="A105" s="103" t="s">
        <v>150</v>
      </c>
      <c r="B105" s="110"/>
      <c r="C105" s="109"/>
      <c r="D105" s="147"/>
    </row>
    <row r="106" spans="1:4" x14ac:dyDescent="0.2">
      <c r="A106" s="111" t="s">
        <v>149</v>
      </c>
      <c r="B106" s="110"/>
      <c r="C106" s="109"/>
      <c r="D106" s="147"/>
    </row>
    <row r="107" spans="1:4" x14ac:dyDescent="0.2">
      <c r="A107" s="111" t="s">
        <v>148</v>
      </c>
      <c r="B107" s="110"/>
      <c r="C107" s="109"/>
      <c r="D107" s="147"/>
    </row>
    <row r="108" spans="1:4" x14ac:dyDescent="0.2">
      <c r="A108" s="111" t="s">
        <v>147</v>
      </c>
      <c r="B108" s="110"/>
      <c r="C108" s="109"/>
      <c r="D108" s="147"/>
    </row>
    <row r="109" spans="1:4" x14ac:dyDescent="0.2">
      <c r="A109" s="103" t="s">
        <v>146</v>
      </c>
      <c r="B109" s="110"/>
      <c r="C109" s="109"/>
      <c r="D109" s="147"/>
    </row>
    <row r="110" spans="1:4" x14ac:dyDescent="0.2">
      <c r="A110" s="103" t="s">
        <v>145</v>
      </c>
      <c r="B110" s="110"/>
      <c r="C110" s="109"/>
      <c r="D110" s="147"/>
    </row>
    <row r="111" spans="1:4" x14ac:dyDescent="0.2">
      <c r="A111" s="111" t="s">
        <v>144</v>
      </c>
      <c r="B111" s="110"/>
      <c r="C111" s="109"/>
      <c r="D111" s="147"/>
    </row>
    <row r="112" spans="1:4" x14ac:dyDescent="0.2">
      <c r="A112" s="111" t="s">
        <v>143</v>
      </c>
      <c r="B112" s="110"/>
      <c r="C112" s="109"/>
      <c r="D112" s="147"/>
    </row>
    <row r="113" spans="1:6" x14ac:dyDescent="0.2">
      <c r="A113" s="8" t="s">
        <v>199</v>
      </c>
      <c r="B113" s="110"/>
      <c r="C113" s="109"/>
      <c r="D113" s="147"/>
    </row>
    <row r="114" spans="1:6" x14ac:dyDescent="0.2">
      <c r="A114" s="103" t="s">
        <v>142</v>
      </c>
      <c r="B114" s="110"/>
      <c r="C114" s="109"/>
      <c r="D114" s="147"/>
    </row>
    <row r="115" spans="1:6" x14ac:dyDescent="0.2">
      <c r="A115" s="103" t="s">
        <v>141</v>
      </c>
      <c r="B115" s="110"/>
      <c r="C115" s="109"/>
      <c r="D115" s="147"/>
    </row>
    <row r="116" spans="1:6" x14ac:dyDescent="0.2">
      <c r="A116" s="103" t="s">
        <v>140</v>
      </c>
      <c r="B116" s="110"/>
      <c r="C116" s="109"/>
      <c r="D116" s="147"/>
    </row>
    <row r="117" spans="1:6" x14ac:dyDescent="0.2">
      <c r="A117" s="140" t="s">
        <v>200</v>
      </c>
      <c r="B117" s="141"/>
      <c r="C117" s="142"/>
      <c r="D117" s="171"/>
      <c r="E117" s="142"/>
      <c r="F117" s="142"/>
    </row>
    <row r="119" spans="1:6" x14ac:dyDescent="0.2">
      <c r="A119" s="106" t="s">
        <v>139</v>
      </c>
      <c r="B119" s="593">
        <f>B12</f>
        <v>2018</v>
      </c>
      <c r="C119" s="594"/>
      <c r="D119" s="155">
        <f>D12</f>
        <v>2019</v>
      </c>
      <c r="E119" s="593">
        <f>E12</f>
        <v>2020</v>
      </c>
      <c r="F119" s="594"/>
    </row>
    <row r="120" spans="1:6" x14ac:dyDescent="0.2">
      <c r="A120" s="10" t="s">
        <v>201</v>
      </c>
      <c r="B120" s="614"/>
      <c r="C120" s="615"/>
      <c r="D120" s="105"/>
      <c r="E120" s="614"/>
      <c r="F120" s="615"/>
    </row>
    <row r="121" spans="1:6" x14ac:dyDescent="0.2">
      <c r="A121" s="102" t="s">
        <v>138</v>
      </c>
      <c r="B121" s="616"/>
      <c r="C121" s="617"/>
      <c r="D121" s="101"/>
      <c r="E121" s="616"/>
      <c r="F121" s="617"/>
    </row>
    <row r="122" spans="1:6" x14ac:dyDescent="0.2">
      <c r="A122" s="102" t="s">
        <v>137</v>
      </c>
      <c r="B122" s="616"/>
      <c r="C122" s="617"/>
      <c r="D122" s="101"/>
      <c r="E122" s="616"/>
      <c r="F122" s="617"/>
    </row>
    <row r="123" spans="1:6" x14ac:dyDescent="0.2">
      <c r="A123" s="104" t="s">
        <v>202</v>
      </c>
      <c r="B123" s="616"/>
      <c r="C123" s="617"/>
      <c r="D123" s="101"/>
      <c r="E123" s="616"/>
      <c r="F123" s="617"/>
    </row>
    <row r="124" spans="1:6" x14ac:dyDescent="0.2">
      <c r="A124" s="103" t="s">
        <v>180</v>
      </c>
      <c r="B124" s="616"/>
      <c r="C124" s="617"/>
      <c r="D124" s="101"/>
      <c r="E124" s="616"/>
      <c r="F124" s="617"/>
    </row>
    <row r="125" spans="1:6" x14ac:dyDescent="0.2">
      <c r="A125" s="100" t="s">
        <v>186</v>
      </c>
      <c r="B125" s="616"/>
      <c r="C125" s="617"/>
      <c r="D125" s="101"/>
      <c r="E125" s="616"/>
      <c r="F125" s="617"/>
    </row>
    <row r="126" spans="1:6" x14ac:dyDescent="0.2">
      <c r="A126" s="100" t="s">
        <v>136</v>
      </c>
      <c r="B126" s="616"/>
      <c r="C126" s="617"/>
      <c r="D126" s="101"/>
      <c r="E126" s="616"/>
      <c r="F126" s="617"/>
    </row>
    <row r="127" spans="1:6" x14ac:dyDescent="0.2">
      <c r="A127" s="100" t="s">
        <v>135</v>
      </c>
      <c r="B127" s="616"/>
      <c r="C127" s="617"/>
      <c r="D127" s="101"/>
      <c r="E127" s="616"/>
      <c r="F127" s="617"/>
    </row>
    <row r="128" spans="1:6" x14ac:dyDescent="0.2">
      <c r="A128" s="103" t="s">
        <v>182</v>
      </c>
      <c r="B128" s="616"/>
      <c r="C128" s="617"/>
      <c r="D128" s="101"/>
      <c r="E128" s="616"/>
      <c r="F128" s="617"/>
    </row>
    <row r="129" spans="1:6" x14ac:dyDescent="0.2">
      <c r="A129" s="100" t="s">
        <v>183</v>
      </c>
      <c r="B129" s="616"/>
      <c r="C129" s="617"/>
      <c r="D129" s="101"/>
      <c r="E129" s="616"/>
      <c r="F129" s="617"/>
    </row>
    <row r="130" spans="1:6" x14ac:dyDescent="0.2">
      <c r="A130" s="100" t="s">
        <v>136</v>
      </c>
      <c r="B130" s="616"/>
      <c r="C130" s="617"/>
      <c r="D130" s="101"/>
      <c r="E130" s="616"/>
      <c r="F130" s="617"/>
    </row>
    <row r="131" spans="1:6" x14ac:dyDescent="0.2">
      <c r="A131" s="100" t="s">
        <v>135</v>
      </c>
      <c r="B131" s="616"/>
      <c r="C131" s="617"/>
      <c r="D131" s="101"/>
      <c r="E131" s="616"/>
      <c r="F131" s="617"/>
    </row>
    <row r="132" spans="1:6" x14ac:dyDescent="0.2">
      <c r="A132" s="102" t="s">
        <v>134</v>
      </c>
      <c r="B132" s="616"/>
      <c r="C132" s="617"/>
      <c r="D132" s="101"/>
      <c r="E132" s="616"/>
      <c r="F132" s="617"/>
    </row>
    <row r="133" spans="1:6" x14ac:dyDescent="0.2">
      <c r="A133" s="100" t="s">
        <v>133</v>
      </c>
      <c r="B133" s="616"/>
      <c r="C133" s="617"/>
      <c r="D133" s="101"/>
      <c r="E133" s="616"/>
      <c r="F133" s="617"/>
    </row>
    <row r="134" spans="1:6" x14ac:dyDescent="0.2">
      <c r="A134" s="100" t="s">
        <v>132</v>
      </c>
      <c r="B134" s="616"/>
      <c r="C134" s="617"/>
      <c r="D134" s="101"/>
      <c r="E134" s="616"/>
      <c r="F134" s="617"/>
    </row>
    <row r="135" spans="1:6" x14ac:dyDescent="0.2">
      <c r="A135" s="99" t="s">
        <v>203</v>
      </c>
      <c r="B135" s="607"/>
      <c r="C135" s="608"/>
      <c r="D135" s="158"/>
      <c r="E135" s="600"/>
      <c r="F135" s="601"/>
    </row>
    <row r="136" spans="1:6" x14ac:dyDescent="0.2">
      <c r="A136" s="98"/>
      <c r="B136" s="97"/>
      <c r="C136" s="96"/>
      <c r="D136" s="96"/>
    </row>
    <row r="137" spans="1:6" ht="15.75" x14ac:dyDescent="0.2">
      <c r="A137" s="175" t="s">
        <v>211</v>
      </c>
      <c r="B137" s="618"/>
      <c r="C137" s="619"/>
      <c r="D137" s="156"/>
      <c r="E137" s="610"/>
      <c r="F137" s="611"/>
    </row>
    <row r="138" spans="1:6" x14ac:dyDescent="0.2">
      <c r="B138" s="95"/>
      <c r="C138" s="94"/>
      <c r="D138" s="94"/>
    </row>
    <row r="139" spans="1:6" x14ac:dyDescent="0.2">
      <c r="A139" s="125" t="s">
        <v>131</v>
      </c>
      <c r="B139" s="609">
        <f>B12</f>
        <v>2018</v>
      </c>
      <c r="C139" s="609"/>
      <c r="D139" s="157">
        <f>D12</f>
        <v>2019</v>
      </c>
      <c r="E139" s="623">
        <f>E12</f>
        <v>2020</v>
      </c>
      <c r="F139" s="609"/>
    </row>
    <row r="140" spans="1:6" x14ac:dyDescent="0.2">
      <c r="A140" s="93" t="s">
        <v>130</v>
      </c>
      <c r="B140" s="162"/>
      <c r="C140" s="87"/>
      <c r="D140" s="92"/>
      <c r="E140" s="87"/>
    </row>
    <row r="141" spans="1:6" x14ac:dyDescent="0.2">
      <c r="A141" s="91" t="s">
        <v>129</v>
      </c>
      <c r="B141" s="160"/>
      <c r="C141" s="122"/>
      <c r="D141" s="88"/>
      <c r="E141" s="122"/>
      <c r="F141" s="121"/>
    </row>
    <row r="142" spans="1:6" ht="13.5" thickBot="1" x14ac:dyDescent="0.25">
      <c r="A142" s="143"/>
      <c r="B142" s="144"/>
      <c r="C142" s="145"/>
      <c r="D142" s="145"/>
      <c r="E142" s="145"/>
      <c r="F142" s="146"/>
    </row>
    <row r="143" spans="1:6" ht="14.25" thickBot="1" x14ac:dyDescent="0.25">
      <c r="A143" s="622" t="s">
        <v>526</v>
      </c>
      <c r="B143" s="622"/>
      <c r="C143" s="622"/>
      <c r="D143" s="622"/>
      <c r="E143" s="622"/>
      <c r="F143" s="622"/>
    </row>
    <row r="144" spans="1:6" x14ac:dyDescent="0.2">
      <c r="A144" s="633"/>
      <c r="B144" s="634"/>
      <c r="C144" s="634"/>
      <c r="D144" s="634"/>
      <c r="E144" s="634"/>
      <c r="F144" s="634"/>
    </row>
    <row r="145" spans="1:10" x14ac:dyDescent="0.2">
      <c r="A145" s="631" t="s">
        <v>167</v>
      </c>
      <c r="B145" s="632"/>
      <c r="C145" s="632"/>
      <c r="D145" s="632"/>
      <c r="E145" s="632"/>
      <c r="F145" s="632"/>
      <c r="G145" s="172"/>
      <c r="H145" s="172"/>
      <c r="I145" s="172"/>
      <c r="J145" s="172"/>
    </row>
    <row r="146" spans="1:10" ht="37.5" x14ac:dyDescent="0.2">
      <c r="A146" s="625" t="s">
        <v>170</v>
      </c>
      <c r="B146" s="163" t="s">
        <v>187</v>
      </c>
      <c r="C146" s="163" t="s">
        <v>193</v>
      </c>
      <c r="D146" s="163" t="s">
        <v>189</v>
      </c>
      <c r="E146" s="627" t="s">
        <v>191</v>
      </c>
      <c r="F146" s="628"/>
    </row>
    <row r="147" spans="1:10" x14ac:dyDescent="0.2">
      <c r="A147" s="626"/>
      <c r="B147" s="164" t="s">
        <v>188</v>
      </c>
      <c r="C147" s="164" t="s">
        <v>66</v>
      </c>
      <c r="D147" s="164" t="s">
        <v>190</v>
      </c>
      <c r="E147" s="629" t="s">
        <v>192</v>
      </c>
      <c r="F147" s="630"/>
    </row>
    <row r="148" spans="1:10" x14ac:dyDescent="0.2">
      <c r="A148" s="111">
        <v>2020</v>
      </c>
      <c r="B148" s="332"/>
      <c r="C148" s="333"/>
      <c r="D148" s="334"/>
      <c r="E148" s="335"/>
      <c r="F148" s="336">
        <v>600715009.26999998</v>
      </c>
    </row>
    <row r="149" spans="1:10" x14ac:dyDescent="0.2">
      <c r="A149" s="111">
        <v>2021</v>
      </c>
      <c r="B149" s="337">
        <v>113969745.93000001</v>
      </c>
      <c r="C149" s="333">
        <v>87372608.269999996</v>
      </c>
      <c r="D149" s="334">
        <f>B149-C149</f>
        <v>26597137.660000011</v>
      </c>
      <c r="E149" s="338"/>
      <c r="F149" s="336">
        <f>F148+D149</f>
        <v>627312146.92999995</v>
      </c>
    </row>
    <row r="150" spans="1:10" x14ac:dyDescent="0.2">
      <c r="A150" s="111">
        <v>2022</v>
      </c>
      <c r="B150" s="337">
        <v>103623925.06</v>
      </c>
      <c r="C150" s="333">
        <v>84453710.519999996</v>
      </c>
      <c r="D150" s="334">
        <f t="shared" ref="D150:D213" si="0">B150-C150</f>
        <v>19170214.540000007</v>
      </c>
      <c r="E150" s="338"/>
      <c r="F150" s="336">
        <f t="shared" ref="F150:F213" si="1">F149+D150</f>
        <v>646482361.46999991</v>
      </c>
    </row>
    <row r="151" spans="1:10" x14ac:dyDescent="0.2">
      <c r="A151" s="111">
        <v>2023</v>
      </c>
      <c r="B151" s="337">
        <v>105093236.95</v>
      </c>
      <c r="C151" s="333">
        <v>85026835.290000007</v>
      </c>
      <c r="D151" s="334">
        <f t="shared" si="0"/>
        <v>20066401.659999996</v>
      </c>
      <c r="E151" s="338"/>
      <c r="F151" s="336">
        <f t="shared" si="1"/>
        <v>666548763.12999988</v>
      </c>
    </row>
    <row r="152" spans="1:10" x14ac:dyDescent="0.2">
      <c r="A152" s="111">
        <v>2024</v>
      </c>
      <c r="B152" s="337">
        <v>122401518.84</v>
      </c>
      <c r="C152" s="333">
        <v>86031170.719999999</v>
      </c>
      <c r="D152" s="334">
        <f t="shared" si="0"/>
        <v>36370348.120000005</v>
      </c>
      <c r="E152" s="338"/>
      <c r="F152" s="336">
        <f t="shared" si="1"/>
        <v>702919111.24999988</v>
      </c>
    </row>
    <row r="153" spans="1:10" x14ac:dyDescent="0.2">
      <c r="A153" s="111">
        <v>2025</v>
      </c>
      <c r="B153" s="337">
        <v>117434302.39</v>
      </c>
      <c r="C153" s="333">
        <v>86879435.159999996</v>
      </c>
      <c r="D153" s="334">
        <f t="shared" si="0"/>
        <v>30554867.230000004</v>
      </c>
      <c r="E153" s="338"/>
      <c r="F153" s="336">
        <f t="shared" si="1"/>
        <v>733473978.4799999</v>
      </c>
    </row>
    <row r="154" spans="1:10" x14ac:dyDescent="0.2">
      <c r="A154" s="111">
        <v>2026</v>
      </c>
      <c r="B154" s="337">
        <v>109650121.31999999</v>
      </c>
      <c r="C154" s="333">
        <v>88569063.939999998</v>
      </c>
      <c r="D154" s="334">
        <f t="shared" si="0"/>
        <v>21081057.379999995</v>
      </c>
      <c r="E154" s="338"/>
      <c r="F154" s="336">
        <f t="shared" si="1"/>
        <v>754555035.8599999</v>
      </c>
    </row>
    <row r="155" spans="1:10" x14ac:dyDescent="0.2">
      <c r="A155" s="111">
        <v>2027</v>
      </c>
      <c r="B155" s="337">
        <v>104556641.63</v>
      </c>
      <c r="C155" s="333">
        <v>89373380.469999999</v>
      </c>
      <c r="D155" s="334">
        <f t="shared" si="0"/>
        <v>15183261.159999996</v>
      </c>
      <c r="E155" s="338"/>
      <c r="F155" s="336">
        <f t="shared" si="1"/>
        <v>769738297.01999986</v>
      </c>
    </row>
    <row r="156" spans="1:10" x14ac:dyDescent="0.2">
      <c r="A156" s="111">
        <v>2028</v>
      </c>
      <c r="B156" s="337">
        <v>99116833</v>
      </c>
      <c r="C156" s="333">
        <v>90484153.239999995</v>
      </c>
      <c r="D156" s="334">
        <f t="shared" si="0"/>
        <v>8632679.7600000054</v>
      </c>
      <c r="E156" s="338"/>
      <c r="F156" s="336">
        <f t="shared" si="1"/>
        <v>778370976.77999985</v>
      </c>
    </row>
    <row r="157" spans="1:10" x14ac:dyDescent="0.2">
      <c r="A157" s="111">
        <v>2029</v>
      </c>
      <c r="B157" s="337">
        <v>94271822.670000002</v>
      </c>
      <c r="C157" s="333">
        <v>90165592.650000006</v>
      </c>
      <c r="D157" s="334">
        <f t="shared" si="0"/>
        <v>4106230.0199999958</v>
      </c>
      <c r="E157" s="338"/>
      <c r="F157" s="336">
        <f t="shared" si="1"/>
        <v>782477206.79999983</v>
      </c>
    </row>
    <row r="158" spans="1:10" x14ac:dyDescent="0.2">
      <c r="A158" s="111">
        <v>2030</v>
      </c>
      <c r="B158" s="337">
        <v>88686129.129999995</v>
      </c>
      <c r="C158" s="333">
        <v>91392967.519999996</v>
      </c>
      <c r="D158" s="334">
        <f t="shared" si="0"/>
        <v>-2706838.3900000006</v>
      </c>
      <c r="E158" s="338"/>
      <c r="F158" s="336">
        <f t="shared" si="1"/>
        <v>779770368.40999985</v>
      </c>
    </row>
    <row r="159" spans="1:10" x14ac:dyDescent="0.2">
      <c r="A159" s="111">
        <v>2031</v>
      </c>
      <c r="B159" s="337">
        <v>84049560.189999998</v>
      </c>
      <c r="C159" s="333">
        <v>90226422.230000004</v>
      </c>
      <c r="D159" s="334">
        <f t="shared" si="0"/>
        <v>-6176862.0400000066</v>
      </c>
      <c r="E159" s="338"/>
      <c r="F159" s="336">
        <f t="shared" si="1"/>
        <v>773593506.36999989</v>
      </c>
    </row>
    <row r="160" spans="1:10" x14ac:dyDescent="0.2">
      <c r="A160" s="111">
        <v>2032</v>
      </c>
      <c r="B160" s="337">
        <v>79661696.310000002</v>
      </c>
      <c r="C160" s="333">
        <v>88647980.540000007</v>
      </c>
      <c r="D160" s="334">
        <f t="shared" si="0"/>
        <v>-8986284.2300000042</v>
      </c>
      <c r="E160" s="338"/>
      <c r="F160" s="336">
        <f t="shared" si="1"/>
        <v>764607222.13999987</v>
      </c>
    </row>
    <row r="161" spans="1:6" x14ac:dyDescent="0.2">
      <c r="A161" s="111">
        <v>2033</v>
      </c>
      <c r="B161" s="337">
        <v>75494707.329999998</v>
      </c>
      <c r="C161" s="333">
        <v>86462178.540000007</v>
      </c>
      <c r="D161" s="334">
        <f t="shared" si="0"/>
        <v>-10967471.210000008</v>
      </c>
      <c r="E161" s="338"/>
      <c r="F161" s="336">
        <f t="shared" si="1"/>
        <v>753639750.92999983</v>
      </c>
    </row>
    <row r="162" spans="1:6" x14ac:dyDescent="0.2">
      <c r="A162" s="111">
        <v>2034</v>
      </c>
      <c r="B162" s="337">
        <v>70915474.810000002</v>
      </c>
      <c r="C162" s="333">
        <v>85144590.640000001</v>
      </c>
      <c r="D162" s="334">
        <f t="shared" si="0"/>
        <v>-14229115.829999998</v>
      </c>
      <c r="E162" s="338"/>
      <c r="F162" s="336">
        <f t="shared" si="1"/>
        <v>739410635.09999979</v>
      </c>
    </row>
    <row r="163" spans="1:6" x14ac:dyDescent="0.2">
      <c r="A163" s="111">
        <v>2035</v>
      </c>
      <c r="B163" s="337">
        <v>67127686.200000003</v>
      </c>
      <c r="C163" s="333">
        <v>82460310.219999999</v>
      </c>
      <c r="D163" s="334">
        <f t="shared" si="0"/>
        <v>-15332624.019999996</v>
      </c>
      <c r="E163" s="338"/>
      <c r="F163" s="336">
        <f t="shared" si="1"/>
        <v>724078011.0799998</v>
      </c>
    </row>
    <row r="164" spans="1:6" x14ac:dyDescent="0.2">
      <c r="A164" s="111">
        <v>2036</v>
      </c>
      <c r="B164" s="337">
        <v>62961489.549999997</v>
      </c>
      <c r="C164" s="333">
        <v>80468503.739999995</v>
      </c>
      <c r="D164" s="334">
        <f t="shared" si="0"/>
        <v>-17507014.189999998</v>
      </c>
      <c r="E164" s="338"/>
      <c r="F164" s="336">
        <f t="shared" si="1"/>
        <v>706570996.88999987</v>
      </c>
    </row>
    <row r="165" spans="1:6" x14ac:dyDescent="0.2">
      <c r="A165" s="111">
        <v>2037</v>
      </c>
      <c r="B165" s="337">
        <v>59015053.909999996</v>
      </c>
      <c r="C165" s="333">
        <v>78181872.799999997</v>
      </c>
      <c r="D165" s="334">
        <f t="shared" si="0"/>
        <v>-19166818.890000001</v>
      </c>
      <c r="E165" s="338"/>
      <c r="F165" s="336">
        <f t="shared" si="1"/>
        <v>687404177.99999988</v>
      </c>
    </row>
    <row r="166" spans="1:6" x14ac:dyDescent="0.2">
      <c r="A166" s="111">
        <v>2038</v>
      </c>
      <c r="B166" s="337">
        <v>54601821.57</v>
      </c>
      <c r="C166" s="333">
        <v>76641637.040000007</v>
      </c>
      <c r="D166" s="334">
        <f t="shared" si="0"/>
        <v>-22039815.470000006</v>
      </c>
      <c r="E166" s="338"/>
      <c r="F166" s="336">
        <f t="shared" si="1"/>
        <v>665364362.52999985</v>
      </c>
    </row>
    <row r="167" spans="1:6" x14ac:dyDescent="0.2">
      <c r="A167" s="111">
        <v>2039</v>
      </c>
      <c r="B167" s="337">
        <v>50388131.140000001</v>
      </c>
      <c r="C167" s="333">
        <v>74765318.840000004</v>
      </c>
      <c r="D167" s="334">
        <f t="shared" si="0"/>
        <v>-24377187.700000003</v>
      </c>
      <c r="E167" s="338"/>
      <c r="F167" s="336">
        <f t="shared" si="1"/>
        <v>640987174.8299998</v>
      </c>
    </row>
    <row r="168" spans="1:6" x14ac:dyDescent="0.2">
      <c r="A168" s="111">
        <v>2040</v>
      </c>
      <c r="B168" s="337">
        <v>46478344.710000001</v>
      </c>
      <c r="C168" s="333">
        <v>72539133.409999996</v>
      </c>
      <c r="D168" s="334">
        <f t="shared" si="0"/>
        <v>-26060788.699999996</v>
      </c>
      <c r="E168" s="338"/>
      <c r="F168" s="336">
        <f t="shared" si="1"/>
        <v>614926386.12999976</v>
      </c>
    </row>
    <row r="169" spans="1:6" x14ac:dyDescent="0.2">
      <c r="A169" s="111">
        <v>2041</v>
      </c>
      <c r="B169" s="337">
        <v>42615974.359999999</v>
      </c>
      <c r="C169" s="333">
        <v>70304692.989999995</v>
      </c>
      <c r="D169" s="334">
        <f t="shared" si="0"/>
        <v>-27688718.629999995</v>
      </c>
      <c r="E169" s="338"/>
      <c r="F169" s="336">
        <f t="shared" si="1"/>
        <v>587237667.49999976</v>
      </c>
    </row>
    <row r="170" spans="1:6" x14ac:dyDescent="0.2">
      <c r="A170" s="111">
        <v>2042</v>
      </c>
      <c r="B170" s="337">
        <v>39010677.359999999</v>
      </c>
      <c r="C170" s="333">
        <v>67762346.120000005</v>
      </c>
      <c r="D170" s="334">
        <f t="shared" si="0"/>
        <v>-28751668.760000005</v>
      </c>
      <c r="E170" s="338"/>
      <c r="F170" s="336">
        <f t="shared" si="1"/>
        <v>558485998.73999977</v>
      </c>
    </row>
    <row r="171" spans="1:6" x14ac:dyDescent="0.2">
      <c r="A171" s="111">
        <v>2043</v>
      </c>
      <c r="B171" s="337">
        <v>35762559.649999999</v>
      </c>
      <c r="C171" s="333">
        <v>64916302.780000001</v>
      </c>
      <c r="D171" s="334">
        <f t="shared" si="0"/>
        <v>-29153743.130000003</v>
      </c>
      <c r="E171" s="338"/>
      <c r="F171" s="336">
        <f t="shared" si="1"/>
        <v>529332255.60999978</v>
      </c>
    </row>
    <row r="172" spans="1:6" x14ac:dyDescent="0.2">
      <c r="A172" s="111">
        <v>2044</v>
      </c>
      <c r="B172" s="337">
        <v>32763417.969999999</v>
      </c>
      <c r="C172" s="333">
        <v>61935937.969999999</v>
      </c>
      <c r="D172" s="334">
        <f t="shared" si="0"/>
        <v>-29172520</v>
      </c>
      <c r="E172" s="338"/>
      <c r="F172" s="336">
        <f t="shared" si="1"/>
        <v>500159735.60999978</v>
      </c>
    </row>
    <row r="173" spans="1:6" x14ac:dyDescent="0.2">
      <c r="A173" s="111">
        <v>2045</v>
      </c>
      <c r="B173" s="337">
        <v>29367133.649999999</v>
      </c>
      <c r="C173" s="333">
        <v>59487880.170000002</v>
      </c>
      <c r="D173" s="334">
        <f t="shared" si="0"/>
        <v>-30120746.520000003</v>
      </c>
      <c r="E173" s="338"/>
      <c r="F173" s="336">
        <f t="shared" si="1"/>
        <v>470038989.08999979</v>
      </c>
    </row>
    <row r="174" spans="1:6" x14ac:dyDescent="0.2">
      <c r="A174" s="111">
        <v>2046</v>
      </c>
      <c r="B174" s="337">
        <v>26666647.879999999</v>
      </c>
      <c r="C174" s="333">
        <v>56428089.740000002</v>
      </c>
      <c r="D174" s="334">
        <f t="shared" si="0"/>
        <v>-29761441.860000003</v>
      </c>
      <c r="E174" s="338"/>
      <c r="F174" s="336">
        <f t="shared" si="1"/>
        <v>440277547.22999978</v>
      </c>
    </row>
    <row r="175" spans="1:6" x14ac:dyDescent="0.2">
      <c r="A175" s="111">
        <v>2047</v>
      </c>
      <c r="B175" s="337">
        <v>23999649.440000001</v>
      </c>
      <c r="C175" s="333">
        <v>53514529.579999998</v>
      </c>
      <c r="D175" s="334">
        <f t="shared" si="0"/>
        <v>-29514880.139999997</v>
      </c>
      <c r="E175" s="338"/>
      <c r="F175" s="336">
        <f t="shared" si="1"/>
        <v>410762667.08999979</v>
      </c>
    </row>
    <row r="176" spans="1:6" x14ac:dyDescent="0.2">
      <c r="A176" s="111">
        <v>2048</v>
      </c>
      <c r="B176" s="337">
        <v>21987593.100000001</v>
      </c>
      <c r="C176" s="333">
        <v>50198051.469999999</v>
      </c>
      <c r="D176" s="334">
        <f t="shared" si="0"/>
        <v>-28210458.369999997</v>
      </c>
      <c r="E176" s="338"/>
      <c r="F176" s="336">
        <f t="shared" si="1"/>
        <v>382552208.71999979</v>
      </c>
    </row>
    <row r="177" spans="1:6" x14ac:dyDescent="0.2">
      <c r="A177" s="111">
        <v>2049</v>
      </c>
      <c r="B177" s="337">
        <v>20207042.539999999</v>
      </c>
      <c r="C177" s="333">
        <v>46889092.259999998</v>
      </c>
      <c r="D177" s="334">
        <f t="shared" si="0"/>
        <v>-26682049.719999999</v>
      </c>
      <c r="E177" s="338"/>
      <c r="F177" s="336">
        <f t="shared" si="1"/>
        <v>355870158.99999976</v>
      </c>
    </row>
    <row r="178" spans="1:6" x14ac:dyDescent="0.2">
      <c r="A178" s="111">
        <v>2050</v>
      </c>
      <c r="B178" s="337">
        <v>18338092.34</v>
      </c>
      <c r="C178" s="333">
        <v>43845516.100000001</v>
      </c>
      <c r="D178" s="334">
        <f t="shared" si="0"/>
        <v>-25507423.760000002</v>
      </c>
      <c r="E178" s="338"/>
      <c r="F178" s="336">
        <f t="shared" si="1"/>
        <v>330362735.23999977</v>
      </c>
    </row>
    <row r="179" spans="1:6" x14ac:dyDescent="0.2">
      <c r="A179" s="111">
        <v>2051</v>
      </c>
      <c r="B179" s="337">
        <v>16839167.149999999</v>
      </c>
      <c r="C179" s="333">
        <v>40717551.130000003</v>
      </c>
      <c r="D179" s="334">
        <f t="shared" si="0"/>
        <v>-23878383.980000004</v>
      </c>
      <c r="E179" s="338"/>
      <c r="F179" s="336">
        <f t="shared" si="1"/>
        <v>306484351.25999975</v>
      </c>
    </row>
    <row r="180" spans="1:6" x14ac:dyDescent="0.2">
      <c r="A180" s="111">
        <v>2052</v>
      </c>
      <c r="B180" s="337">
        <v>15371165.24</v>
      </c>
      <c r="C180" s="333">
        <v>37778239.960000001</v>
      </c>
      <c r="D180" s="334">
        <f t="shared" si="0"/>
        <v>-22407074.719999999</v>
      </c>
      <c r="E180" s="338"/>
      <c r="F180" s="336">
        <f t="shared" si="1"/>
        <v>284077276.53999972</v>
      </c>
    </row>
    <row r="181" spans="1:6" x14ac:dyDescent="0.2">
      <c r="A181" s="111">
        <v>2053</v>
      </c>
      <c r="B181" s="337">
        <v>13985171.539999999</v>
      </c>
      <c r="C181" s="333">
        <v>34982670.710000001</v>
      </c>
      <c r="D181" s="334">
        <f t="shared" si="0"/>
        <v>-20997499.170000002</v>
      </c>
      <c r="E181" s="338"/>
      <c r="F181" s="336">
        <f t="shared" si="1"/>
        <v>263079777.36999971</v>
      </c>
    </row>
    <row r="182" spans="1:6" x14ac:dyDescent="0.2">
      <c r="A182" s="111">
        <v>2054</v>
      </c>
      <c r="B182" s="337">
        <v>12900978.359999999</v>
      </c>
      <c r="C182" s="333">
        <v>32174527.350000001</v>
      </c>
      <c r="D182" s="334">
        <f t="shared" si="0"/>
        <v>-19273548.990000002</v>
      </c>
      <c r="E182" s="338"/>
      <c r="F182" s="336">
        <f t="shared" si="1"/>
        <v>243806228.3799997</v>
      </c>
    </row>
    <row r="183" spans="1:6" x14ac:dyDescent="0.2">
      <c r="A183" s="111">
        <v>2055</v>
      </c>
      <c r="B183" s="337">
        <v>11802903.810000001</v>
      </c>
      <c r="C183" s="333">
        <v>29579635.25</v>
      </c>
      <c r="D183" s="334">
        <f t="shared" si="0"/>
        <v>-17776731.439999998</v>
      </c>
      <c r="E183" s="338"/>
      <c r="F183" s="336">
        <f t="shared" si="1"/>
        <v>226029496.9399997</v>
      </c>
    </row>
    <row r="184" spans="1:6" x14ac:dyDescent="0.2">
      <c r="A184" s="111">
        <v>2056</v>
      </c>
      <c r="B184" s="337">
        <v>2519189.14</v>
      </c>
      <c r="C184" s="333">
        <v>27082968.609999999</v>
      </c>
      <c r="D184" s="334">
        <f t="shared" si="0"/>
        <v>-24563779.469999999</v>
      </c>
      <c r="E184" s="338"/>
      <c r="F184" s="336">
        <f t="shared" si="1"/>
        <v>201465717.4699997</v>
      </c>
    </row>
    <row r="185" spans="1:6" x14ac:dyDescent="0.2">
      <c r="A185" s="111">
        <v>2057</v>
      </c>
      <c r="B185" s="337">
        <v>2174941.84</v>
      </c>
      <c r="C185" s="333">
        <v>24670122.280000001</v>
      </c>
      <c r="D185" s="334">
        <f t="shared" si="0"/>
        <v>-22495180.440000001</v>
      </c>
      <c r="E185" s="338"/>
      <c r="F185" s="336">
        <f t="shared" si="1"/>
        <v>178970537.0299997</v>
      </c>
    </row>
    <row r="186" spans="1:6" x14ac:dyDescent="0.2">
      <c r="A186" s="111">
        <v>2058</v>
      </c>
      <c r="B186" s="337">
        <v>1934607.99</v>
      </c>
      <c r="C186" s="333">
        <v>22375406.27</v>
      </c>
      <c r="D186" s="334">
        <f t="shared" si="0"/>
        <v>-20440798.280000001</v>
      </c>
      <c r="E186" s="338"/>
      <c r="F186" s="336">
        <f t="shared" si="1"/>
        <v>158529738.7499997</v>
      </c>
    </row>
    <row r="187" spans="1:6" x14ac:dyDescent="0.2">
      <c r="A187" s="111">
        <v>2059</v>
      </c>
      <c r="B187" s="337">
        <v>1717491.16</v>
      </c>
      <c r="C187" s="333">
        <v>20242271.800000001</v>
      </c>
      <c r="D187" s="334">
        <f t="shared" si="0"/>
        <v>-18524780.640000001</v>
      </c>
      <c r="E187" s="338"/>
      <c r="F187" s="336">
        <f t="shared" si="1"/>
        <v>140004958.10999972</v>
      </c>
    </row>
    <row r="188" spans="1:6" x14ac:dyDescent="0.2">
      <c r="A188" s="111">
        <v>2060</v>
      </c>
      <c r="B188" s="337">
        <v>1527325.11</v>
      </c>
      <c r="C188" s="333">
        <v>18260902.870000001</v>
      </c>
      <c r="D188" s="334">
        <f t="shared" si="0"/>
        <v>-16733577.760000002</v>
      </c>
      <c r="E188" s="338"/>
      <c r="F188" s="336">
        <f t="shared" si="1"/>
        <v>123271380.34999971</v>
      </c>
    </row>
    <row r="189" spans="1:6" x14ac:dyDescent="0.2">
      <c r="A189" s="111">
        <v>2061</v>
      </c>
      <c r="B189" s="337">
        <v>1343189.61</v>
      </c>
      <c r="C189" s="333">
        <v>16434679.800000001</v>
      </c>
      <c r="D189" s="334">
        <f t="shared" si="0"/>
        <v>-15091490.190000001</v>
      </c>
      <c r="E189" s="338"/>
      <c r="F189" s="336">
        <f t="shared" si="1"/>
        <v>108179890.15999971</v>
      </c>
    </row>
    <row r="190" spans="1:6" x14ac:dyDescent="0.2">
      <c r="A190" s="111">
        <v>2062</v>
      </c>
      <c r="B190" s="337">
        <v>1185552.01</v>
      </c>
      <c r="C190" s="333">
        <v>14745162.449999999</v>
      </c>
      <c r="D190" s="334">
        <f t="shared" si="0"/>
        <v>-13559610.439999999</v>
      </c>
      <c r="E190" s="338"/>
      <c r="F190" s="336">
        <f t="shared" si="1"/>
        <v>94620279.719999716</v>
      </c>
    </row>
    <row r="191" spans="1:6" x14ac:dyDescent="0.2">
      <c r="A191" s="111">
        <v>2063</v>
      </c>
      <c r="B191" s="337">
        <v>1042692.62</v>
      </c>
      <c r="C191" s="333">
        <v>13191152.93</v>
      </c>
      <c r="D191" s="334">
        <f t="shared" si="0"/>
        <v>-12148460.310000001</v>
      </c>
      <c r="E191" s="338"/>
      <c r="F191" s="336">
        <f t="shared" si="1"/>
        <v>82471819.409999713</v>
      </c>
    </row>
    <row r="192" spans="1:6" x14ac:dyDescent="0.2">
      <c r="A192" s="111">
        <v>2064</v>
      </c>
      <c r="B192" s="337">
        <v>913652.64</v>
      </c>
      <c r="C192" s="333">
        <v>11765527.43</v>
      </c>
      <c r="D192" s="334">
        <f t="shared" si="0"/>
        <v>-10851874.789999999</v>
      </c>
      <c r="E192" s="338"/>
      <c r="F192" s="336">
        <f t="shared" si="1"/>
        <v>71619944.619999707</v>
      </c>
    </row>
    <row r="193" spans="1:6" x14ac:dyDescent="0.2">
      <c r="A193" s="111">
        <v>2065</v>
      </c>
      <c r="B193" s="337">
        <v>797491.49</v>
      </c>
      <c r="C193" s="333">
        <v>10461145.359999999</v>
      </c>
      <c r="D193" s="334">
        <f t="shared" si="0"/>
        <v>-9663653.8699999992</v>
      </c>
      <c r="E193" s="338"/>
      <c r="F193" s="336">
        <f t="shared" si="1"/>
        <v>61956290.749999709</v>
      </c>
    </row>
    <row r="194" spans="1:6" x14ac:dyDescent="0.2">
      <c r="A194" s="111">
        <v>2066</v>
      </c>
      <c r="B194" s="337">
        <v>693291.67</v>
      </c>
      <c r="C194" s="333">
        <v>9270891.1699999999</v>
      </c>
      <c r="D194" s="334">
        <f t="shared" si="0"/>
        <v>-8577599.5</v>
      </c>
      <c r="E194" s="338"/>
      <c r="F194" s="336">
        <f t="shared" si="1"/>
        <v>53378691.249999709</v>
      </c>
    </row>
    <row r="195" spans="1:6" x14ac:dyDescent="0.2">
      <c r="A195" s="111">
        <v>2067</v>
      </c>
      <c r="B195" s="337">
        <v>600163.69999999995</v>
      </c>
      <c r="C195" s="333">
        <v>8187744.5</v>
      </c>
      <c r="D195" s="334">
        <f t="shared" si="0"/>
        <v>-7587580.7999999998</v>
      </c>
      <c r="E195" s="338"/>
      <c r="F195" s="336">
        <f t="shared" si="1"/>
        <v>45791110.449999712</v>
      </c>
    </row>
    <row r="196" spans="1:6" x14ac:dyDescent="0.2">
      <c r="A196" s="111">
        <v>2068</v>
      </c>
      <c r="B196" s="337">
        <v>517252.56</v>
      </c>
      <c r="C196" s="333">
        <v>7204901.7999999998</v>
      </c>
      <c r="D196" s="334">
        <f t="shared" si="0"/>
        <v>-6687649.2400000002</v>
      </c>
      <c r="E196" s="338"/>
      <c r="F196" s="336">
        <f t="shared" si="1"/>
        <v>39103461.20999971</v>
      </c>
    </row>
    <row r="197" spans="1:6" x14ac:dyDescent="0.2">
      <c r="A197" s="111">
        <v>2069</v>
      </c>
      <c r="B197" s="337">
        <v>443730.49</v>
      </c>
      <c r="C197" s="333">
        <v>6315686.0499999998</v>
      </c>
      <c r="D197" s="334">
        <f t="shared" si="0"/>
        <v>-5871955.5599999996</v>
      </c>
      <c r="E197" s="338"/>
      <c r="F197" s="336">
        <f t="shared" si="1"/>
        <v>33231505.649999712</v>
      </c>
    </row>
    <row r="198" spans="1:6" x14ac:dyDescent="0.2">
      <c r="A198" s="111">
        <v>2070</v>
      </c>
      <c r="B198" s="337">
        <v>378799.94</v>
      </c>
      <c r="C198" s="333">
        <v>5513645.9100000001</v>
      </c>
      <c r="D198" s="334">
        <f t="shared" si="0"/>
        <v>-5134845.97</v>
      </c>
      <c r="E198" s="338"/>
      <c r="F198" s="336">
        <f t="shared" si="1"/>
        <v>28096659.679999713</v>
      </c>
    </row>
    <row r="199" spans="1:6" x14ac:dyDescent="0.2">
      <c r="A199" s="111">
        <v>2071</v>
      </c>
      <c r="B199" s="337">
        <v>321695.59999999998</v>
      </c>
      <c r="C199" s="333">
        <v>4792486.2699999996</v>
      </c>
      <c r="D199" s="334">
        <f t="shared" si="0"/>
        <v>-4470790.67</v>
      </c>
      <c r="E199" s="338"/>
      <c r="F199" s="336">
        <f t="shared" si="1"/>
        <v>23625869.009999715</v>
      </c>
    </row>
    <row r="200" spans="1:6" x14ac:dyDescent="0.2">
      <c r="A200" s="111">
        <v>2072</v>
      </c>
      <c r="B200" s="337">
        <v>271693.59000000003</v>
      </c>
      <c r="C200" s="333">
        <v>4146149.02</v>
      </c>
      <c r="D200" s="334">
        <f t="shared" si="0"/>
        <v>-3874455.43</v>
      </c>
      <c r="E200" s="338"/>
      <c r="F200" s="336">
        <f t="shared" si="1"/>
        <v>19751413.579999715</v>
      </c>
    </row>
    <row r="201" spans="1:6" x14ac:dyDescent="0.2">
      <c r="A201" s="111">
        <v>2073</v>
      </c>
      <c r="B201" s="337">
        <v>228114.35</v>
      </c>
      <c r="C201" s="333">
        <v>3568961.72</v>
      </c>
      <c r="D201" s="334">
        <f t="shared" si="0"/>
        <v>-3340847.37</v>
      </c>
      <c r="E201" s="338"/>
      <c r="F201" s="336">
        <f t="shared" si="1"/>
        <v>16410566.209999714</v>
      </c>
    </row>
    <row r="202" spans="1:6" x14ac:dyDescent="0.2">
      <c r="A202" s="111">
        <v>2074</v>
      </c>
      <c r="B202" s="337">
        <v>190326.26</v>
      </c>
      <c r="C202" s="333">
        <v>3055680.94</v>
      </c>
      <c r="D202" s="334">
        <f t="shared" si="0"/>
        <v>-2865354.6799999997</v>
      </c>
      <c r="E202" s="338"/>
      <c r="F202" s="336">
        <f t="shared" si="1"/>
        <v>13545211.529999714</v>
      </c>
    </row>
    <row r="203" spans="1:6" x14ac:dyDescent="0.2">
      <c r="A203" s="111">
        <v>2075</v>
      </c>
      <c r="B203" s="337">
        <v>157737.49</v>
      </c>
      <c r="C203" s="333">
        <v>2601230.46</v>
      </c>
      <c r="D203" s="334">
        <f t="shared" si="0"/>
        <v>-2443492.9699999997</v>
      </c>
      <c r="E203" s="338"/>
      <c r="F203" s="336">
        <f t="shared" si="1"/>
        <v>11101718.559999716</v>
      </c>
    </row>
    <row r="204" spans="1:6" x14ac:dyDescent="0.2">
      <c r="A204" s="111">
        <v>2076</v>
      </c>
      <c r="B204" s="337">
        <v>129794.29</v>
      </c>
      <c r="C204" s="333">
        <v>2200711.9300000002</v>
      </c>
      <c r="D204" s="334">
        <f t="shared" si="0"/>
        <v>-2070917.6400000001</v>
      </c>
      <c r="E204" s="338"/>
      <c r="F204" s="336">
        <f t="shared" si="1"/>
        <v>9030800.9199997149</v>
      </c>
    </row>
    <row r="205" spans="1:6" x14ac:dyDescent="0.2">
      <c r="A205" s="111">
        <v>2077</v>
      </c>
      <c r="B205" s="337">
        <v>105979.99</v>
      </c>
      <c r="C205" s="333">
        <v>1849450.29</v>
      </c>
      <c r="D205" s="334">
        <f t="shared" si="0"/>
        <v>-1743470.3</v>
      </c>
      <c r="E205" s="338"/>
      <c r="F205" s="336">
        <f t="shared" si="1"/>
        <v>7287330.6199997151</v>
      </c>
    </row>
    <row r="206" spans="1:6" x14ac:dyDescent="0.2">
      <c r="A206" s="111">
        <v>2078</v>
      </c>
      <c r="B206" s="337">
        <v>85816.17</v>
      </c>
      <c r="C206" s="333">
        <v>1542984.02</v>
      </c>
      <c r="D206" s="334">
        <f t="shared" si="0"/>
        <v>-1457167.85</v>
      </c>
      <c r="E206" s="338"/>
      <c r="F206" s="336">
        <f t="shared" si="1"/>
        <v>5830162.7699997146</v>
      </c>
    </row>
    <row r="207" spans="1:6" x14ac:dyDescent="0.2">
      <c r="A207" s="111">
        <v>2079</v>
      </c>
      <c r="B207" s="337">
        <v>68865.02</v>
      </c>
      <c r="C207" s="333">
        <v>1277219.5</v>
      </c>
      <c r="D207" s="334">
        <f t="shared" si="0"/>
        <v>-1208354.48</v>
      </c>
      <c r="E207" s="338"/>
      <c r="F207" s="336">
        <f t="shared" si="1"/>
        <v>4621808.2899997141</v>
      </c>
    </row>
    <row r="208" spans="1:6" x14ac:dyDescent="0.2">
      <c r="A208" s="111">
        <v>2080</v>
      </c>
      <c r="B208" s="337">
        <v>54724.639999999999</v>
      </c>
      <c r="C208" s="333">
        <v>1048368.93</v>
      </c>
      <c r="D208" s="334">
        <f t="shared" si="0"/>
        <v>-993644.29</v>
      </c>
      <c r="E208" s="338"/>
      <c r="F208" s="336">
        <f t="shared" si="1"/>
        <v>3628163.9999997141</v>
      </c>
    </row>
    <row r="209" spans="1:10" x14ac:dyDescent="0.2">
      <c r="A209" s="111">
        <v>2081</v>
      </c>
      <c r="B209" s="337">
        <v>43026.09</v>
      </c>
      <c r="C209" s="333">
        <v>852763.91</v>
      </c>
      <c r="D209" s="334">
        <f t="shared" si="0"/>
        <v>-809737.82000000007</v>
      </c>
      <c r="E209" s="338"/>
      <c r="F209" s="336">
        <f t="shared" si="1"/>
        <v>2818426.1799997138</v>
      </c>
    </row>
    <row r="210" spans="1:10" x14ac:dyDescent="0.2">
      <c r="A210" s="111">
        <v>2082</v>
      </c>
      <c r="B210" s="337">
        <v>33433.99</v>
      </c>
      <c r="C210" s="333">
        <v>686869.22</v>
      </c>
      <c r="D210" s="334">
        <f t="shared" si="0"/>
        <v>-653435.23</v>
      </c>
      <c r="E210" s="338"/>
      <c r="F210" s="336">
        <f t="shared" si="1"/>
        <v>2164990.9499997138</v>
      </c>
    </row>
    <row r="211" spans="1:10" x14ac:dyDescent="0.2">
      <c r="A211" s="111">
        <v>2083</v>
      </c>
      <c r="B211" s="337">
        <v>25645.61</v>
      </c>
      <c r="C211" s="333">
        <v>547399.5</v>
      </c>
      <c r="D211" s="334">
        <f t="shared" si="0"/>
        <v>-521753.89</v>
      </c>
      <c r="E211" s="338"/>
      <c r="F211" s="336">
        <f t="shared" si="1"/>
        <v>1643237.0599997137</v>
      </c>
    </row>
    <row r="212" spans="1:10" x14ac:dyDescent="0.2">
      <c r="A212" s="111">
        <v>2084</v>
      </c>
      <c r="B212" s="337">
        <v>19390.87</v>
      </c>
      <c r="C212" s="333">
        <v>431272.42</v>
      </c>
      <c r="D212" s="334">
        <f t="shared" si="0"/>
        <v>-411881.55</v>
      </c>
      <c r="E212" s="338"/>
      <c r="F212" s="336">
        <f t="shared" si="1"/>
        <v>1231355.5099997136</v>
      </c>
    </row>
    <row r="213" spans="1:10" x14ac:dyDescent="0.2">
      <c r="A213" s="111">
        <v>2085</v>
      </c>
      <c r="B213" s="337">
        <v>14431.46</v>
      </c>
      <c r="C213" s="333">
        <v>335577.25</v>
      </c>
      <c r="D213" s="334">
        <f t="shared" si="0"/>
        <v>-321145.78999999998</v>
      </c>
      <c r="E213" s="338"/>
      <c r="F213" s="336">
        <f t="shared" si="1"/>
        <v>910209.71999971359</v>
      </c>
    </row>
    <row r="214" spans="1:10" x14ac:dyDescent="0.2">
      <c r="A214" s="111">
        <v>2086</v>
      </c>
      <c r="B214" s="337">
        <v>10554.51</v>
      </c>
      <c r="C214" s="333">
        <v>257640.61</v>
      </c>
      <c r="D214" s="334">
        <f t="shared" ref="D214:D223" si="2">B214-C214</f>
        <v>-247086.09999999998</v>
      </c>
      <c r="E214" s="338"/>
      <c r="F214" s="336">
        <f t="shared" ref="F214:F223" si="3">F213+D214</f>
        <v>663123.61999971361</v>
      </c>
    </row>
    <row r="215" spans="1:10" x14ac:dyDescent="0.2">
      <c r="A215" s="111">
        <v>2087</v>
      </c>
      <c r="B215" s="337">
        <v>7569.58</v>
      </c>
      <c r="C215" s="333">
        <v>195003.85</v>
      </c>
      <c r="D215" s="334">
        <f t="shared" si="2"/>
        <v>-187434.27000000002</v>
      </c>
      <c r="E215" s="338"/>
      <c r="F215" s="336">
        <f t="shared" si="3"/>
        <v>475689.3499997136</v>
      </c>
    </row>
    <row r="216" spans="1:10" x14ac:dyDescent="0.2">
      <c r="A216" s="111">
        <v>2088</v>
      </c>
      <c r="B216" s="337">
        <v>5310.04</v>
      </c>
      <c r="C216" s="333">
        <v>145395.14000000001</v>
      </c>
      <c r="D216" s="334">
        <f t="shared" si="2"/>
        <v>-140085.1</v>
      </c>
      <c r="E216" s="338"/>
      <c r="F216" s="336">
        <f t="shared" si="3"/>
        <v>335604.24999971362</v>
      </c>
    </row>
    <row r="217" spans="1:10" x14ac:dyDescent="0.2">
      <c r="A217" s="111">
        <v>2089</v>
      </c>
      <c r="B217" s="337">
        <v>3632.3</v>
      </c>
      <c r="C217" s="333">
        <v>106705.52</v>
      </c>
      <c r="D217" s="334">
        <f t="shared" si="2"/>
        <v>-103073.22</v>
      </c>
      <c r="E217" s="338"/>
      <c r="F217" s="336">
        <f t="shared" si="3"/>
        <v>232531.02999971362</v>
      </c>
    </row>
    <row r="218" spans="1:10" x14ac:dyDescent="0.2">
      <c r="A218" s="111">
        <v>2090</v>
      </c>
      <c r="B218" s="337">
        <v>2413.13</v>
      </c>
      <c r="C218" s="333">
        <v>76987.05</v>
      </c>
      <c r="D218" s="334">
        <f t="shared" si="2"/>
        <v>-74573.919999999998</v>
      </c>
      <c r="E218" s="338"/>
      <c r="F218" s="336">
        <f t="shared" si="3"/>
        <v>157957.1099997136</v>
      </c>
    </row>
    <row r="219" spans="1:10" x14ac:dyDescent="0.2">
      <c r="A219" s="111">
        <v>2091</v>
      </c>
      <c r="B219" s="337">
        <v>1549.15</v>
      </c>
      <c r="C219" s="333">
        <v>54504.41</v>
      </c>
      <c r="D219" s="334">
        <f t="shared" si="2"/>
        <v>-52955.26</v>
      </c>
      <c r="E219" s="338"/>
      <c r="F219" s="336">
        <f t="shared" si="3"/>
        <v>105001.8499997136</v>
      </c>
    </row>
    <row r="220" spans="1:10" x14ac:dyDescent="0.2">
      <c r="A220" s="111">
        <v>2092</v>
      </c>
      <c r="B220" s="337">
        <v>956.49</v>
      </c>
      <c r="C220" s="333">
        <v>37805.230000000003</v>
      </c>
      <c r="D220" s="334">
        <f t="shared" si="2"/>
        <v>-36848.740000000005</v>
      </c>
      <c r="E220" s="338"/>
      <c r="F220" s="336">
        <f t="shared" si="3"/>
        <v>68153.10999971359</v>
      </c>
    </row>
    <row r="221" spans="1:10" x14ac:dyDescent="0.2">
      <c r="A221" s="111">
        <v>2093</v>
      </c>
      <c r="B221" s="337">
        <v>566.28</v>
      </c>
      <c r="C221" s="333">
        <v>25658.99</v>
      </c>
      <c r="D221" s="334">
        <f t="shared" si="2"/>
        <v>-25092.710000000003</v>
      </c>
      <c r="E221" s="338"/>
      <c r="F221" s="336">
        <f t="shared" si="3"/>
        <v>43060.399999713583</v>
      </c>
    </row>
    <row r="222" spans="1:10" x14ac:dyDescent="0.2">
      <c r="A222" s="111">
        <v>2094</v>
      </c>
      <c r="B222" s="337">
        <v>320.83</v>
      </c>
      <c r="C222" s="333">
        <v>17002.88</v>
      </c>
      <c r="D222" s="334">
        <f t="shared" si="2"/>
        <v>-16682.05</v>
      </c>
      <c r="E222" s="338"/>
      <c r="F222" s="336">
        <f t="shared" si="3"/>
        <v>26378.349999713584</v>
      </c>
    </row>
    <row r="223" spans="1:10" x14ac:dyDescent="0.2">
      <c r="A223" s="111">
        <v>2095</v>
      </c>
      <c r="B223" s="495">
        <v>173.43</v>
      </c>
      <c r="C223" s="339">
        <v>10957.5</v>
      </c>
      <c r="D223" s="334">
        <f t="shared" si="2"/>
        <v>-10784.07</v>
      </c>
      <c r="E223" s="338"/>
      <c r="F223" s="336">
        <f t="shared" si="3"/>
        <v>15594.279999713584</v>
      </c>
    </row>
    <row r="224" spans="1:10" x14ac:dyDescent="0.2">
      <c r="A224" s="631" t="s">
        <v>155</v>
      </c>
      <c r="B224" s="632"/>
      <c r="C224" s="632"/>
      <c r="D224" s="632"/>
      <c r="E224" s="632"/>
      <c r="F224" s="632"/>
      <c r="G224" s="172"/>
      <c r="H224" s="172"/>
      <c r="I224" s="172"/>
      <c r="J224" s="172"/>
    </row>
    <row r="225" spans="1:11" ht="37.5" x14ac:dyDescent="0.2">
      <c r="A225" s="625" t="s">
        <v>170</v>
      </c>
      <c r="B225" s="163" t="s">
        <v>187</v>
      </c>
      <c r="C225" s="163" t="s">
        <v>193</v>
      </c>
      <c r="D225" s="163" t="s">
        <v>189</v>
      </c>
      <c r="E225" s="627" t="s">
        <v>191</v>
      </c>
      <c r="F225" s="628"/>
    </row>
    <row r="226" spans="1:11" x14ac:dyDescent="0.2">
      <c r="A226" s="626"/>
      <c r="B226" s="164" t="s">
        <v>188</v>
      </c>
      <c r="C226" s="164" t="s">
        <v>66</v>
      </c>
      <c r="D226" s="164" t="s">
        <v>190</v>
      </c>
      <c r="E226" s="629" t="s">
        <v>192</v>
      </c>
      <c r="F226" s="630"/>
    </row>
    <row r="227" spans="1:11" x14ac:dyDescent="0.2">
      <c r="A227" s="103"/>
      <c r="B227" s="147"/>
      <c r="C227" s="109"/>
      <c r="D227" s="108"/>
      <c r="E227" s="165"/>
    </row>
    <row r="228" spans="1:11" x14ac:dyDescent="0.2">
      <c r="A228" s="111"/>
      <c r="B228" s="148"/>
      <c r="C228" s="109"/>
      <c r="D228" s="108"/>
      <c r="E228" s="110"/>
    </row>
    <row r="229" spans="1:11" x14ac:dyDescent="0.2">
      <c r="A229" s="149"/>
      <c r="B229" s="150"/>
      <c r="C229" s="122"/>
      <c r="D229" s="88"/>
      <c r="E229" s="88"/>
      <c r="F229" s="121"/>
    </row>
    <row r="230" spans="1:11" x14ac:dyDescent="0.2">
      <c r="A230" s="624" t="s">
        <v>534</v>
      </c>
      <c r="B230" s="624"/>
      <c r="C230" s="624"/>
      <c r="D230" s="624"/>
      <c r="E230" s="624"/>
      <c r="F230" s="624"/>
    </row>
    <row r="231" spans="1:11" x14ac:dyDescent="0.2">
      <c r="A231" s="8" t="s">
        <v>204</v>
      </c>
    </row>
    <row r="232" spans="1:11" ht="24.75" customHeight="1" x14ac:dyDescent="0.2">
      <c r="A232" s="591" t="s">
        <v>205</v>
      </c>
      <c r="B232" s="591"/>
      <c r="C232" s="591"/>
      <c r="D232" s="591"/>
      <c r="E232" s="591"/>
      <c r="F232" s="591"/>
      <c r="G232" s="166"/>
      <c r="H232" s="166"/>
      <c r="I232" s="166"/>
      <c r="J232" s="166"/>
      <c r="K232" s="166"/>
    </row>
    <row r="233" spans="1:11" ht="26.25" customHeight="1" x14ac:dyDescent="0.2">
      <c r="A233" s="591" t="s">
        <v>525</v>
      </c>
      <c r="B233" s="591"/>
      <c r="C233" s="591"/>
      <c r="D233" s="591"/>
      <c r="E233" s="591"/>
      <c r="F233" s="591"/>
      <c r="G233" s="167"/>
      <c r="H233" s="167"/>
      <c r="I233" s="167"/>
      <c r="J233" s="167"/>
      <c r="K233" s="167"/>
    </row>
    <row r="234" spans="1:11" ht="27.75" customHeight="1" x14ac:dyDescent="0.2">
      <c r="A234" s="591" t="s">
        <v>527</v>
      </c>
      <c r="B234" s="591"/>
      <c r="C234" s="591"/>
      <c r="D234" s="591"/>
      <c r="E234" s="591"/>
      <c r="F234" s="591"/>
    </row>
  </sheetData>
  <dataConsolidate/>
  <mergeCells count="56">
    <mergeCell ref="B12:C12"/>
    <mergeCell ref="E119:F119"/>
    <mergeCell ref="A84:F84"/>
    <mergeCell ref="B119:C119"/>
    <mergeCell ref="E80:F80"/>
    <mergeCell ref="E65:F65"/>
    <mergeCell ref="E81:F81"/>
    <mergeCell ref="B73:C73"/>
    <mergeCell ref="E85:F85"/>
    <mergeCell ref="E67:F67"/>
    <mergeCell ref="B65:C65"/>
    <mergeCell ref="E73:F73"/>
    <mergeCell ref="A10:F10"/>
    <mergeCell ref="B79:C79"/>
    <mergeCell ref="B85:C85"/>
    <mergeCell ref="B70:C70"/>
    <mergeCell ref="A230:F230"/>
    <mergeCell ref="A146:A147"/>
    <mergeCell ref="E146:F146"/>
    <mergeCell ref="E147:F147"/>
    <mergeCell ref="A145:F145"/>
    <mergeCell ref="A225:A226"/>
    <mergeCell ref="E226:F226"/>
    <mergeCell ref="E225:F225"/>
    <mergeCell ref="A224:F224"/>
    <mergeCell ref="A143:F143"/>
    <mergeCell ref="A144:F144"/>
    <mergeCell ref="E139:F139"/>
    <mergeCell ref="A3:D3"/>
    <mergeCell ref="A4:D4"/>
    <mergeCell ref="A5:D5"/>
    <mergeCell ref="A6:D6"/>
    <mergeCell ref="A7:D7"/>
    <mergeCell ref="B135:C135"/>
    <mergeCell ref="B139:C139"/>
    <mergeCell ref="E137:F137"/>
    <mergeCell ref="E79:F79"/>
    <mergeCell ref="E120:F134"/>
    <mergeCell ref="B137:C137"/>
    <mergeCell ref="B120:C134"/>
    <mergeCell ref="A1:G1"/>
    <mergeCell ref="A234:F234"/>
    <mergeCell ref="A232:F232"/>
    <mergeCell ref="A233:F233"/>
    <mergeCell ref="E9:F9"/>
    <mergeCell ref="E12:F12"/>
    <mergeCell ref="B47:C47"/>
    <mergeCell ref="E70:F70"/>
    <mergeCell ref="A11:F11"/>
    <mergeCell ref="B63:C63"/>
    <mergeCell ref="B67:C67"/>
    <mergeCell ref="E135:F135"/>
    <mergeCell ref="E82:F82"/>
    <mergeCell ref="B68:F68"/>
    <mergeCell ref="E47:F47"/>
    <mergeCell ref="A9:D9"/>
  </mergeCells>
  <printOptions horizontalCentered="1"/>
  <pageMargins left="0.19685039370078741" right="0.19685039370078741" top="0.19685039370078741" bottom="0.19685039370078741" header="0" footer="0.19685039370078741"/>
  <pageSetup paperSize="9" scale="64" orientation="portrait" r:id="rId1"/>
  <headerFooter alignWithMargins="0"/>
  <rowBreaks count="1" manualBreakCount="1">
    <brk id="83" max="6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5">
    <pageSetUpPr fitToPage="1"/>
  </sheetPr>
  <dimension ref="A1:G209"/>
  <sheetViews>
    <sheetView showGridLines="0" topLeftCell="A16" workbookViewId="0">
      <selection activeCell="F29" sqref="F29"/>
    </sheetView>
  </sheetViews>
  <sheetFormatPr defaultRowHeight="11.25" customHeight="1" x14ac:dyDescent="0.2"/>
  <cols>
    <col min="1" max="1" width="20" style="25" customWidth="1"/>
    <col min="2" max="2" width="16" style="25" bestFit="1" customWidth="1"/>
    <col min="3" max="3" width="18.140625" style="25" customWidth="1"/>
    <col min="4" max="4" width="14.42578125" style="25" bestFit="1" customWidth="1"/>
    <col min="5" max="5" width="11.28515625" style="25" bestFit="1" customWidth="1"/>
    <col min="6" max="6" width="13.140625" style="25" bestFit="1" customWidth="1"/>
    <col min="7" max="7" width="19" style="25" customWidth="1"/>
    <col min="8" max="16384" width="9.140625" style="25"/>
  </cols>
  <sheetData>
    <row r="1" spans="1:7" ht="35.25" customHeight="1" x14ac:dyDescent="0.25">
      <c r="A1" s="24" t="s">
        <v>125</v>
      </c>
      <c r="B1" s="24"/>
      <c r="C1" s="24"/>
      <c r="D1" s="24"/>
      <c r="E1" s="24"/>
      <c r="F1" s="24"/>
      <c r="G1" s="24"/>
    </row>
    <row r="2" spans="1:7" ht="11.25" customHeight="1" x14ac:dyDescent="0.25">
      <c r="A2" s="20"/>
      <c r="B2" s="21"/>
      <c r="C2" s="21"/>
      <c r="D2" s="21"/>
      <c r="E2" s="21"/>
      <c r="F2" s="21"/>
      <c r="G2" s="22"/>
    </row>
    <row r="3" spans="1:7" ht="15.75" x14ac:dyDescent="0.25">
      <c r="A3" s="533" t="s">
        <v>431</v>
      </c>
      <c r="B3" s="534"/>
      <c r="C3" s="534"/>
      <c r="D3" s="534"/>
      <c r="E3" s="534"/>
      <c r="F3" s="534"/>
      <c r="G3" s="553"/>
    </row>
    <row r="4" spans="1:7" ht="15.75" x14ac:dyDescent="0.25">
      <c r="A4" s="533" t="s">
        <v>3</v>
      </c>
      <c r="B4" s="534"/>
      <c r="C4" s="534"/>
      <c r="D4" s="534"/>
      <c r="E4" s="534"/>
      <c r="F4" s="534"/>
      <c r="G4" s="553"/>
    </row>
    <row r="5" spans="1:7" ht="15.75" x14ac:dyDescent="0.25">
      <c r="A5" s="533" t="s">
        <v>46</v>
      </c>
      <c r="B5" s="534"/>
      <c r="C5" s="534"/>
      <c r="D5" s="534"/>
      <c r="E5" s="534"/>
      <c r="F5" s="534"/>
      <c r="G5" s="553"/>
    </row>
    <row r="6" spans="1:7" ht="15.75" x14ac:dyDescent="0.25">
      <c r="A6" s="535" t="s">
        <v>44</v>
      </c>
      <c r="B6" s="536"/>
      <c r="C6" s="536"/>
      <c r="D6" s="536"/>
      <c r="E6" s="536"/>
      <c r="F6" s="536"/>
      <c r="G6" s="554"/>
    </row>
    <row r="7" spans="1:7" ht="15.75" x14ac:dyDescent="0.25">
      <c r="A7" s="533">
        <v>2022</v>
      </c>
      <c r="B7" s="534"/>
      <c r="C7" s="534"/>
      <c r="D7" s="534"/>
      <c r="E7" s="534"/>
      <c r="F7" s="534"/>
      <c r="G7" s="553"/>
    </row>
    <row r="8" spans="1:7" ht="11.25" customHeight="1" x14ac:dyDescent="0.25">
      <c r="A8" s="20"/>
      <c r="B8" s="21"/>
      <c r="C8" s="21"/>
      <c r="D8" s="21"/>
      <c r="E8" s="21"/>
      <c r="F8" s="21"/>
      <c r="G8" s="22"/>
    </row>
    <row r="9" spans="1:7" ht="15.75" x14ac:dyDescent="0.25">
      <c r="A9" s="84" t="s">
        <v>126</v>
      </c>
      <c r="B9" s="37"/>
      <c r="C9" s="37"/>
      <c r="D9" s="37"/>
      <c r="E9" s="37"/>
      <c r="F9" s="38"/>
      <c r="G9" s="85">
        <v>1</v>
      </c>
    </row>
    <row r="10" spans="1:7" s="36" customFormat="1" ht="15" x14ac:dyDescent="0.2">
      <c r="A10" s="648" t="s">
        <v>81</v>
      </c>
      <c r="B10" s="645" t="s">
        <v>82</v>
      </c>
      <c r="C10" s="654" t="s">
        <v>83</v>
      </c>
      <c r="D10" s="645" t="s">
        <v>84</v>
      </c>
      <c r="E10" s="657"/>
      <c r="F10" s="658"/>
      <c r="G10" s="645" t="s">
        <v>85</v>
      </c>
    </row>
    <row r="11" spans="1:7" s="36" customFormat="1" ht="15" x14ac:dyDescent="0.2">
      <c r="A11" s="649"/>
      <c r="B11" s="652"/>
      <c r="C11" s="655"/>
      <c r="D11" s="653"/>
      <c r="E11" s="659"/>
      <c r="F11" s="660"/>
      <c r="G11" s="646"/>
    </row>
    <row r="12" spans="1:7" ht="15.75" x14ac:dyDescent="0.2">
      <c r="A12" s="650"/>
      <c r="B12" s="653"/>
      <c r="C12" s="656"/>
      <c r="D12" s="86">
        <f>A7</f>
        <v>2022</v>
      </c>
      <c r="E12" s="86">
        <f>D12+1</f>
        <v>2023</v>
      </c>
      <c r="F12" s="86">
        <f>A7+2</f>
        <v>2024</v>
      </c>
      <c r="G12" s="647"/>
    </row>
    <row r="13" spans="1:7" s="247" customFormat="1" ht="90" x14ac:dyDescent="0.2">
      <c r="A13" s="340" t="s">
        <v>443</v>
      </c>
      <c r="B13" s="341" t="s">
        <v>444</v>
      </c>
      <c r="C13" s="342" t="s">
        <v>445</v>
      </c>
      <c r="D13" s="413">
        <v>1500000</v>
      </c>
      <c r="E13" s="414">
        <v>1700000</v>
      </c>
      <c r="F13" s="415">
        <v>2000000</v>
      </c>
      <c r="G13" s="343" t="s">
        <v>446</v>
      </c>
    </row>
    <row r="14" spans="1:7" s="247" customFormat="1" ht="120" x14ac:dyDescent="0.2">
      <c r="A14" s="340" t="s">
        <v>443</v>
      </c>
      <c r="B14" s="341" t="s">
        <v>447</v>
      </c>
      <c r="C14" s="344" t="s">
        <v>448</v>
      </c>
      <c r="D14" s="413">
        <v>1000000</v>
      </c>
      <c r="E14" s="415">
        <v>1200000</v>
      </c>
      <c r="F14" s="415">
        <v>1300000</v>
      </c>
      <c r="G14" s="343" t="s">
        <v>449</v>
      </c>
    </row>
    <row r="15" spans="1:7" s="247" customFormat="1" ht="120" x14ac:dyDescent="0.2">
      <c r="A15" s="340" t="s">
        <v>486</v>
      </c>
      <c r="B15" s="341" t="s">
        <v>485</v>
      </c>
      <c r="C15" s="342" t="s">
        <v>483</v>
      </c>
      <c r="D15" s="413">
        <v>300000</v>
      </c>
      <c r="E15" s="415">
        <v>350000</v>
      </c>
      <c r="F15" s="415">
        <v>360000</v>
      </c>
      <c r="G15" s="343" t="s">
        <v>484</v>
      </c>
    </row>
    <row r="16" spans="1:7" s="247" customFormat="1" ht="60" x14ac:dyDescent="0.2">
      <c r="A16" s="345" t="s">
        <v>487</v>
      </c>
      <c r="B16" s="346" t="s">
        <v>441</v>
      </c>
      <c r="C16" s="347" t="s">
        <v>442</v>
      </c>
      <c r="D16" s="416">
        <v>500000</v>
      </c>
      <c r="E16" s="417">
        <f>D16*1.04</f>
        <v>520000</v>
      </c>
      <c r="F16" s="417">
        <v>550000</v>
      </c>
      <c r="G16" s="348" t="s">
        <v>450</v>
      </c>
    </row>
    <row r="17" spans="1:7" ht="15.75" x14ac:dyDescent="0.25">
      <c r="A17" s="4"/>
      <c r="B17" s="4"/>
      <c r="C17" s="4"/>
      <c r="D17" s="418"/>
      <c r="E17" s="418"/>
      <c r="F17" s="418"/>
      <c r="G17" s="5"/>
    </row>
    <row r="18" spans="1:7" ht="15.75" x14ac:dyDescent="0.25">
      <c r="A18" s="570" t="s">
        <v>1</v>
      </c>
      <c r="B18" s="570"/>
      <c r="C18" s="651"/>
      <c r="D18" s="418">
        <f>SUM(D13:D17)</f>
        <v>3300000</v>
      </c>
      <c r="E18" s="418">
        <f t="shared" ref="E18:F18" si="0">SUM(E13:E17)</f>
        <v>3770000</v>
      </c>
      <c r="F18" s="418">
        <f t="shared" si="0"/>
        <v>4210000</v>
      </c>
      <c r="G18" s="5" t="s">
        <v>86</v>
      </c>
    </row>
    <row r="19" spans="1:7" ht="14.25" customHeight="1" x14ac:dyDescent="0.25">
      <c r="A19" s="9" t="s">
        <v>535</v>
      </c>
      <c r="B19" s="33"/>
      <c r="C19" s="33"/>
      <c r="D19" s="33"/>
      <c r="E19" s="33"/>
      <c r="F19" s="33"/>
      <c r="G19" s="33"/>
    </row>
    <row r="199" spans="1:6" ht="11.25" customHeight="1" x14ac:dyDescent="0.2">
      <c r="B199" s="496"/>
    </row>
    <row r="208" spans="1:6" ht="11.25" customHeight="1" x14ac:dyDescent="0.2">
      <c r="A208" s="247"/>
      <c r="B208" s="247"/>
      <c r="C208" s="247"/>
      <c r="D208" s="247"/>
      <c r="E208" s="247"/>
      <c r="F208" s="247"/>
    </row>
    <row r="209" spans="1:6" ht="11.25" customHeight="1" x14ac:dyDescent="0.2">
      <c r="A209" s="247"/>
      <c r="B209" s="247"/>
      <c r="C209" s="247"/>
      <c r="D209" s="247"/>
      <c r="E209" s="247"/>
      <c r="F209" s="247"/>
    </row>
  </sheetData>
  <mergeCells count="11">
    <mergeCell ref="A3:G3"/>
    <mergeCell ref="A4:G4"/>
    <mergeCell ref="A5:G5"/>
    <mergeCell ref="A6:G6"/>
    <mergeCell ref="A7:G7"/>
    <mergeCell ref="G10:G12"/>
    <mergeCell ref="A10:A12"/>
    <mergeCell ref="A18:C18"/>
    <mergeCell ref="B10:B12"/>
    <mergeCell ref="C10:C12"/>
    <mergeCell ref="D10:F11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77" orientation="portrait" horizontalDpi="4294967295" verticalDpi="4294967295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3"/>
  <sheetViews>
    <sheetView showGridLines="0" workbookViewId="0">
      <selection activeCell="J6" sqref="J6"/>
    </sheetView>
  </sheetViews>
  <sheetFormatPr defaultRowHeight="11.25" customHeight="1" x14ac:dyDescent="0.2"/>
  <cols>
    <col min="1" max="1" width="20" style="25" customWidth="1"/>
    <col min="2" max="7" width="18.42578125" style="25" customWidth="1"/>
    <col min="8" max="16384" width="9.140625" style="25"/>
  </cols>
  <sheetData>
    <row r="1" spans="1:7" ht="15.75" x14ac:dyDescent="0.25">
      <c r="A1" s="24" t="s">
        <v>125</v>
      </c>
      <c r="B1" s="24"/>
      <c r="C1" s="24"/>
      <c r="D1" s="24"/>
      <c r="E1" s="24"/>
      <c r="F1" s="24"/>
      <c r="G1" s="24"/>
    </row>
    <row r="2" spans="1:7" ht="11.25" customHeight="1" x14ac:dyDescent="0.25">
      <c r="A2" s="20"/>
      <c r="B2" s="21"/>
      <c r="C2" s="21"/>
      <c r="D2" s="21"/>
      <c r="E2" s="21"/>
      <c r="F2" s="21"/>
      <c r="G2" s="22"/>
    </row>
    <row r="3" spans="1:7" ht="15.75" x14ac:dyDescent="0.25">
      <c r="A3" s="535" t="s">
        <v>212</v>
      </c>
      <c r="B3" s="536"/>
      <c r="C3" s="536"/>
      <c r="D3" s="536"/>
      <c r="E3" s="536"/>
      <c r="F3" s="536"/>
      <c r="G3" s="554"/>
    </row>
    <row r="4" spans="1:7" ht="15.75" x14ac:dyDescent="0.25">
      <c r="A4" s="535" t="s">
        <v>213</v>
      </c>
      <c r="B4" s="536"/>
      <c r="C4" s="536"/>
      <c r="D4" s="536"/>
      <c r="E4" s="536"/>
      <c r="F4" s="536"/>
      <c r="G4" s="554"/>
    </row>
    <row r="5" spans="1:7" ht="15.75" x14ac:dyDescent="0.25">
      <c r="A5" s="535" t="s">
        <v>214</v>
      </c>
      <c r="B5" s="536"/>
      <c r="C5" s="536"/>
      <c r="D5" s="536"/>
      <c r="E5" s="536"/>
      <c r="F5" s="536"/>
      <c r="G5" s="554"/>
    </row>
    <row r="6" spans="1:7" ht="15.75" x14ac:dyDescent="0.25">
      <c r="A6" s="535" t="s">
        <v>215</v>
      </c>
      <c r="B6" s="536"/>
      <c r="C6" s="536"/>
      <c r="D6" s="536"/>
      <c r="E6" s="536"/>
      <c r="F6" s="536"/>
      <c r="G6" s="554"/>
    </row>
    <row r="7" spans="1:7" ht="15.75" x14ac:dyDescent="0.25">
      <c r="A7" s="84"/>
      <c r="B7" s="37"/>
      <c r="C7" s="37"/>
      <c r="D7" s="37"/>
      <c r="E7" s="37"/>
      <c r="F7" s="38"/>
      <c r="G7" s="85">
        <v>1</v>
      </c>
    </row>
    <row r="8" spans="1:7" s="36" customFormat="1" ht="15" customHeight="1" x14ac:dyDescent="0.2">
      <c r="A8" s="648" t="s">
        <v>216</v>
      </c>
      <c r="B8" s="645" t="s">
        <v>217</v>
      </c>
      <c r="C8" s="645" t="s">
        <v>218</v>
      </c>
      <c r="D8" s="645" t="s">
        <v>219</v>
      </c>
      <c r="E8" s="645" t="s">
        <v>220</v>
      </c>
      <c r="F8" s="645" t="s">
        <v>221</v>
      </c>
      <c r="G8" s="645" t="s">
        <v>1</v>
      </c>
    </row>
    <row r="9" spans="1:7" s="36" customFormat="1" ht="15" customHeight="1" x14ac:dyDescent="0.2">
      <c r="A9" s="649"/>
      <c r="B9" s="652"/>
      <c r="C9" s="652"/>
      <c r="D9" s="652"/>
      <c r="E9" s="652"/>
      <c r="F9" s="652"/>
      <c r="G9" s="652"/>
    </row>
    <row r="10" spans="1:7" ht="15.75" customHeight="1" x14ac:dyDescent="0.2">
      <c r="A10" s="650"/>
      <c r="B10" s="653"/>
      <c r="C10" s="653"/>
      <c r="D10" s="653"/>
      <c r="E10" s="653"/>
      <c r="F10" s="653"/>
      <c r="G10" s="653"/>
    </row>
    <row r="11" spans="1:7" ht="15.75" customHeight="1" x14ac:dyDescent="0.25">
      <c r="A11" s="3" t="s">
        <v>223</v>
      </c>
      <c r="B11" s="3"/>
      <c r="C11" s="3"/>
      <c r="D11" s="3"/>
      <c r="E11" s="3"/>
      <c r="F11" s="3"/>
      <c r="G11" s="662"/>
    </row>
    <row r="12" spans="1:7" ht="15.75" customHeight="1" x14ac:dyDescent="0.25">
      <c r="A12" s="3"/>
      <c r="B12" s="3"/>
      <c r="C12" s="3"/>
      <c r="D12" s="3"/>
      <c r="E12" s="3"/>
      <c r="F12" s="3"/>
      <c r="G12" s="663"/>
    </row>
    <row r="13" spans="1:7" ht="15.75" customHeight="1" x14ac:dyDescent="0.25">
      <c r="A13" s="4"/>
      <c r="B13" s="4"/>
      <c r="C13" s="4"/>
      <c r="D13" s="4"/>
      <c r="E13" s="4"/>
      <c r="F13" s="4"/>
      <c r="G13" s="5"/>
    </row>
    <row r="14" spans="1:7" ht="15.75" x14ac:dyDescent="0.25">
      <c r="A14" s="185" t="s">
        <v>1</v>
      </c>
      <c r="B14" s="182"/>
      <c r="C14" s="179"/>
      <c r="D14" s="4"/>
      <c r="E14" s="4"/>
      <c r="F14" s="4"/>
      <c r="G14" s="5"/>
    </row>
    <row r="15" spans="1:7" ht="15.75" x14ac:dyDescent="0.25">
      <c r="A15" s="185" t="s">
        <v>222</v>
      </c>
      <c r="B15" s="182"/>
      <c r="C15" s="179"/>
      <c r="D15" s="4"/>
      <c r="E15" s="4"/>
      <c r="F15" s="4"/>
      <c r="G15" s="5"/>
    </row>
    <row r="16" spans="1:7" ht="15.75" x14ac:dyDescent="0.25">
      <c r="A16" s="33"/>
      <c r="B16" s="33"/>
      <c r="C16" s="33"/>
      <c r="D16" s="33"/>
      <c r="E16" s="33"/>
      <c r="F16" s="33"/>
      <c r="G16" s="33"/>
    </row>
    <row r="17" spans="1:7" ht="15.75" customHeight="1" x14ac:dyDescent="0.25">
      <c r="A17" s="535" t="s">
        <v>224</v>
      </c>
      <c r="B17" s="536"/>
      <c r="C17" s="536"/>
      <c r="D17" s="536"/>
      <c r="E17" s="536"/>
      <c r="F17" s="536"/>
      <c r="G17" s="554"/>
    </row>
    <row r="18" spans="1:7" ht="15.75" customHeight="1" x14ac:dyDescent="0.25">
      <c r="A18" s="535" t="s">
        <v>214</v>
      </c>
      <c r="B18" s="536"/>
      <c r="C18" s="536"/>
      <c r="D18" s="536"/>
      <c r="E18" s="536"/>
      <c r="F18" s="536"/>
      <c r="G18" s="554"/>
    </row>
    <row r="19" spans="1:7" ht="15.75" customHeight="1" x14ac:dyDescent="0.25">
      <c r="A19" s="535" t="s">
        <v>225</v>
      </c>
      <c r="B19" s="536"/>
      <c r="C19" s="536"/>
      <c r="D19" s="536"/>
      <c r="E19" s="536"/>
      <c r="F19" s="536"/>
      <c r="G19" s="554"/>
    </row>
    <row r="20" spans="1:7" ht="15.75" customHeight="1" x14ac:dyDescent="0.25">
      <c r="A20" s="84"/>
      <c r="B20" s="37"/>
      <c r="C20" s="37"/>
      <c r="D20" s="37"/>
      <c r="E20" s="37"/>
      <c r="F20" s="38"/>
      <c r="G20" s="85" t="s">
        <v>226</v>
      </c>
    </row>
    <row r="21" spans="1:7" ht="11.25" customHeight="1" x14ac:dyDescent="0.2">
      <c r="A21" s="648" t="s">
        <v>216</v>
      </c>
      <c r="B21" s="645" t="s">
        <v>217</v>
      </c>
      <c r="C21" s="645" t="s">
        <v>218</v>
      </c>
      <c r="D21" s="645" t="s">
        <v>219</v>
      </c>
      <c r="E21" s="645" t="s">
        <v>220</v>
      </c>
      <c r="F21" s="645" t="s">
        <v>221</v>
      </c>
      <c r="G21" s="645" t="s">
        <v>1</v>
      </c>
    </row>
    <row r="22" spans="1:7" ht="11.25" customHeight="1" x14ac:dyDescent="0.2">
      <c r="A22" s="649"/>
      <c r="B22" s="652"/>
      <c r="C22" s="652"/>
      <c r="D22" s="652"/>
      <c r="E22" s="652"/>
      <c r="F22" s="652"/>
      <c r="G22" s="652"/>
    </row>
    <row r="23" spans="1:7" ht="11.25" customHeight="1" x14ac:dyDescent="0.2">
      <c r="A23" s="650"/>
      <c r="B23" s="653"/>
      <c r="C23" s="653"/>
      <c r="D23" s="653"/>
      <c r="E23" s="653"/>
      <c r="F23" s="653"/>
      <c r="G23" s="653"/>
    </row>
    <row r="24" spans="1:7" ht="15.75" customHeight="1" x14ac:dyDescent="0.25">
      <c r="A24" s="3" t="s">
        <v>223</v>
      </c>
      <c r="B24" s="3"/>
      <c r="C24" s="3"/>
      <c r="D24" s="3"/>
      <c r="E24" s="3"/>
      <c r="F24" s="3"/>
      <c r="G24" s="662"/>
    </row>
    <row r="25" spans="1:7" ht="15.75" customHeight="1" x14ac:dyDescent="0.25">
      <c r="A25" s="3"/>
      <c r="B25" s="3"/>
      <c r="C25" s="3"/>
      <c r="D25" s="3"/>
      <c r="E25" s="3"/>
      <c r="F25" s="3"/>
      <c r="G25" s="663"/>
    </row>
    <row r="26" spans="1:7" ht="15.75" customHeight="1" x14ac:dyDescent="0.25">
      <c r="A26" s="4"/>
      <c r="B26" s="4"/>
      <c r="C26" s="4"/>
      <c r="D26" s="4"/>
      <c r="E26" s="4"/>
      <c r="F26" s="4"/>
      <c r="G26" s="5"/>
    </row>
    <row r="27" spans="1:7" ht="15.75" customHeight="1" x14ac:dyDescent="0.25">
      <c r="A27" s="185" t="s">
        <v>1</v>
      </c>
      <c r="B27" s="182"/>
      <c r="C27" s="179"/>
      <c r="D27" s="4"/>
      <c r="E27" s="4"/>
      <c r="F27" s="4"/>
      <c r="G27" s="5"/>
    </row>
    <row r="28" spans="1:7" ht="30" customHeight="1" x14ac:dyDescent="0.25">
      <c r="A28" s="185" t="s">
        <v>228</v>
      </c>
      <c r="B28" s="182"/>
      <c r="C28" s="179"/>
      <c r="D28" s="4"/>
      <c r="E28" s="4"/>
      <c r="F28" s="4"/>
      <c r="G28" s="5"/>
    </row>
    <row r="31" spans="1:7" ht="15.75" customHeight="1" x14ac:dyDescent="0.25">
      <c r="A31" s="535" t="s">
        <v>230</v>
      </c>
      <c r="B31" s="536"/>
      <c r="C31" s="536"/>
      <c r="D31" s="536"/>
      <c r="E31" s="536"/>
      <c r="F31" s="536"/>
      <c r="G31" s="554"/>
    </row>
    <row r="32" spans="1:7" ht="15.75" customHeight="1" x14ac:dyDescent="0.25">
      <c r="A32" s="535" t="s">
        <v>234</v>
      </c>
      <c r="B32" s="536"/>
      <c r="C32" s="536"/>
      <c r="D32" s="536"/>
      <c r="E32" s="536"/>
      <c r="F32" s="536"/>
      <c r="G32" s="554"/>
    </row>
    <row r="33" spans="1:7" ht="15.75" customHeight="1" x14ac:dyDescent="0.25">
      <c r="A33" s="535" t="s">
        <v>231</v>
      </c>
      <c r="B33" s="536"/>
      <c r="C33" s="536"/>
      <c r="D33" s="536"/>
      <c r="E33" s="536"/>
      <c r="F33" s="536"/>
      <c r="G33" s="554"/>
    </row>
    <row r="34" spans="1:7" ht="15.75" customHeight="1" x14ac:dyDescent="0.25">
      <c r="A34" s="84" t="s">
        <v>227</v>
      </c>
      <c r="B34" s="37"/>
      <c r="C34" s="37"/>
      <c r="D34" s="37"/>
      <c r="E34" s="37"/>
      <c r="F34" s="38"/>
      <c r="G34" s="85"/>
    </row>
    <row r="35" spans="1:7" ht="11.25" customHeight="1" x14ac:dyDescent="0.2">
      <c r="A35" s="666" t="s">
        <v>229</v>
      </c>
      <c r="B35" s="666"/>
      <c r="C35" s="666"/>
      <c r="D35" s="666"/>
      <c r="E35" s="648"/>
      <c r="F35" s="645" t="s">
        <v>164</v>
      </c>
      <c r="G35" s="645" t="s">
        <v>64</v>
      </c>
    </row>
    <row r="36" spans="1:7" ht="11.25" customHeight="1" x14ac:dyDescent="0.2">
      <c r="A36" s="667"/>
      <c r="B36" s="667"/>
      <c r="C36" s="667"/>
      <c r="D36" s="667"/>
      <c r="E36" s="649"/>
      <c r="F36" s="652"/>
      <c r="G36" s="652"/>
    </row>
    <row r="37" spans="1:7" ht="11.25" customHeight="1" x14ac:dyDescent="0.2">
      <c r="A37" s="667"/>
      <c r="B37" s="667"/>
      <c r="C37" s="667"/>
      <c r="D37" s="667"/>
      <c r="E37" s="649"/>
      <c r="F37" s="653"/>
      <c r="G37" s="653"/>
    </row>
    <row r="38" spans="1:7" ht="15.75" customHeight="1" x14ac:dyDescent="0.25">
      <c r="A38" s="177" t="s">
        <v>223</v>
      </c>
      <c r="B38" s="183"/>
      <c r="C38" s="183"/>
      <c r="D38" s="183"/>
      <c r="E38" s="186"/>
      <c r="F38" s="3"/>
      <c r="G38" s="662"/>
    </row>
    <row r="39" spans="1:7" ht="15.75" customHeight="1" x14ac:dyDescent="0.25">
      <c r="A39" s="178"/>
      <c r="B39" s="184"/>
      <c r="C39" s="184"/>
      <c r="D39" s="184"/>
      <c r="E39" s="3"/>
      <c r="F39" s="3"/>
      <c r="G39" s="663"/>
    </row>
    <row r="40" spans="1:7" ht="15.75" customHeight="1" x14ac:dyDescent="0.25">
      <c r="A40" s="187"/>
      <c r="B40" s="5"/>
      <c r="C40" s="5"/>
      <c r="D40" s="5"/>
      <c r="E40" s="4"/>
      <c r="F40" s="4"/>
      <c r="G40" s="5"/>
    </row>
    <row r="41" spans="1:7" ht="15.75" customHeight="1" x14ac:dyDescent="0.25">
      <c r="A41" s="673" t="s">
        <v>1</v>
      </c>
      <c r="B41" s="673"/>
      <c r="C41" s="673"/>
      <c r="D41" s="673"/>
      <c r="E41" s="674"/>
      <c r="F41" s="4"/>
      <c r="G41" s="5"/>
    </row>
    <row r="44" spans="1:7" ht="15.75" customHeight="1" x14ac:dyDescent="0.25">
      <c r="A44" s="535" t="s">
        <v>232</v>
      </c>
      <c r="B44" s="536"/>
      <c r="C44" s="536"/>
      <c r="D44" s="536"/>
      <c r="E44" s="536"/>
      <c r="F44" s="536"/>
      <c r="G44" s="554"/>
    </row>
    <row r="45" spans="1:7" ht="15.75" customHeight="1" x14ac:dyDescent="0.25">
      <c r="A45" s="535" t="s">
        <v>234</v>
      </c>
      <c r="B45" s="536"/>
      <c r="C45" s="536"/>
      <c r="D45" s="536"/>
      <c r="E45" s="536"/>
      <c r="F45" s="536"/>
      <c r="G45" s="554"/>
    </row>
    <row r="46" spans="1:7" ht="15.75" customHeight="1" x14ac:dyDescent="0.25">
      <c r="A46" s="535" t="s">
        <v>233</v>
      </c>
      <c r="B46" s="536"/>
      <c r="C46" s="536"/>
      <c r="D46" s="536"/>
      <c r="E46" s="536"/>
      <c r="F46" s="536"/>
      <c r="G46" s="554"/>
    </row>
    <row r="47" spans="1:7" ht="15.75" customHeight="1" x14ac:dyDescent="0.25">
      <c r="A47" s="84"/>
      <c r="B47" s="37"/>
      <c r="C47" s="37"/>
      <c r="D47" s="37"/>
      <c r="E47" s="37"/>
      <c r="F47" s="38"/>
      <c r="G47" s="85">
        <v>1</v>
      </c>
    </row>
    <row r="48" spans="1:7" ht="21" customHeight="1" x14ac:dyDescent="0.2">
      <c r="A48" s="648" t="s">
        <v>229</v>
      </c>
      <c r="B48" s="645" t="s">
        <v>217</v>
      </c>
      <c r="C48" s="645" t="s">
        <v>218</v>
      </c>
      <c r="D48" s="645" t="s">
        <v>219</v>
      </c>
      <c r="E48" s="645" t="s">
        <v>220</v>
      </c>
      <c r="F48" s="645" t="s">
        <v>221</v>
      </c>
      <c r="G48" s="645" t="s">
        <v>1</v>
      </c>
    </row>
    <row r="49" spans="1:7" ht="21" customHeight="1" x14ac:dyDescent="0.2">
      <c r="A49" s="649"/>
      <c r="B49" s="652"/>
      <c r="C49" s="652"/>
      <c r="D49" s="652"/>
      <c r="E49" s="652"/>
      <c r="F49" s="652"/>
      <c r="G49" s="652"/>
    </row>
    <row r="50" spans="1:7" ht="21" customHeight="1" x14ac:dyDescent="0.2">
      <c r="A50" s="650"/>
      <c r="B50" s="653"/>
      <c r="C50" s="653"/>
      <c r="D50" s="653"/>
      <c r="E50" s="653"/>
      <c r="F50" s="653"/>
      <c r="G50" s="653"/>
    </row>
    <row r="51" spans="1:7" ht="15.75" customHeight="1" x14ac:dyDescent="0.25">
      <c r="A51" s="3" t="s">
        <v>223</v>
      </c>
      <c r="B51" s="3"/>
      <c r="C51" s="3"/>
      <c r="D51" s="3"/>
      <c r="E51" s="3"/>
      <c r="F51" s="3"/>
      <c r="G51" s="662"/>
    </row>
    <row r="52" spans="1:7" ht="15.75" customHeight="1" x14ac:dyDescent="0.25">
      <c r="A52" s="3"/>
      <c r="B52" s="3"/>
      <c r="C52" s="3"/>
      <c r="D52" s="3"/>
      <c r="E52" s="3"/>
      <c r="F52" s="3"/>
      <c r="G52" s="663"/>
    </row>
    <row r="53" spans="1:7" ht="15.75" customHeight="1" x14ac:dyDescent="0.25">
      <c r="A53" s="4"/>
      <c r="B53" s="4"/>
      <c r="C53" s="4"/>
      <c r="D53" s="4"/>
      <c r="E53" s="4"/>
      <c r="F53" s="4"/>
      <c r="G53" s="5"/>
    </row>
    <row r="54" spans="1:7" ht="15.75" customHeight="1" x14ac:dyDescent="0.25">
      <c r="A54" s="185" t="s">
        <v>1</v>
      </c>
      <c r="B54" s="182"/>
      <c r="C54" s="179"/>
      <c r="D54" s="4"/>
      <c r="E54" s="4"/>
      <c r="F54" s="4"/>
      <c r="G54" s="5"/>
    </row>
    <row r="57" spans="1:7" ht="15.75" customHeight="1" x14ac:dyDescent="0.25">
      <c r="A57" s="535" t="s">
        <v>235</v>
      </c>
      <c r="B57" s="536"/>
      <c r="C57" s="536"/>
      <c r="D57" s="536"/>
      <c r="E57" s="536"/>
      <c r="F57" s="536"/>
      <c r="G57" s="554"/>
    </row>
    <row r="58" spans="1:7" ht="15.75" customHeight="1" x14ac:dyDescent="0.25">
      <c r="A58" s="535" t="s">
        <v>234</v>
      </c>
      <c r="B58" s="536"/>
      <c r="C58" s="536"/>
      <c r="D58" s="536"/>
      <c r="E58" s="536"/>
      <c r="F58" s="536"/>
      <c r="G58" s="554"/>
    </row>
    <row r="59" spans="1:7" ht="15.75" customHeight="1" x14ac:dyDescent="0.25">
      <c r="A59" s="535" t="s">
        <v>236</v>
      </c>
      <c r="B59" s="536"/>
      <c r="C59" s="536"/>
      <c r="D59" s="536"/>
      <c r="E59" s="536"/>
      <c r="F59" s="536"/>
      <c r="G59" s="554"/>
    </row>
    <row r="60" spans="1:7" ht="15.75" customHeight="1" x14ac:dyDescent="0.25">
      <c r="A60" s="188"/>
      <c r="B60" s="189"/>
      <c r="C60" s="189"/>
      <c r="D60" s="189"/>
      <c r="E60" s="189"/>
      <c r="F60" s="38"/>
      <c r="G60" s="85">
        <v>1</v>
      </c>
    </row>
    <row r="61" spans="1:7" ht="15.75" customHeight="1" x14ac:dyDescent="0.2">
      <c r="A61" s="666" t="s">
        <v>237</v>
      </c>
      <c r="B61" s="666"/>
      <c r="C61" s="666"/>
      <c r="D61" s="666"/>
      <c r="E61" s="648"/>
      <c r="F61" s="666" t="s">
        <v>164</v>
      </c>
      <c r="G61" s="645" t="s">
        <v>64</v>
      </c>
    </row>
    <row r="62" spans="1:7" ht="15.75" customHeight="1" x14ac:dyDescent="0.2">
      <c r="A62" s="667"/>
      <c r="B62" s="667"/>
      <c r="C62" s="667"/>
      <c r="D62" s="667"/>
      <c r="E62" s="649"/>
      <c r="F62" s="672"/>
      <c r="G62" s="652"/>
    </row>
    <row r="63" spans="1:7" ht="15.75" customHeight="1" x14ac:dyDescent="0.2">
      <c r="A63" s="668"/>
      <c r="B63" s="668"/>
      <c r="C63" s="668"/>
      <c r="D63" s="668"/>
      <c r="E63" s="650"/>
      <c r="F63" s="659"/>
      <c r="G63" s="653"/>
    </row>
    <row r="64" spans="1:7" ht="15.75" customHeight="1" x14ac:dyDescent="0.25">
      <c r="A64" s="183" t="s">
        <v>223</v>
      </c>
      <c r="B64" s="183"/>
      <c r="C64" s="183"/>
      <c r="D64" s="183"/>
      <c r="E64" s="186"/>
      <c r="F64" s="3"/>
      <c r="G64" s="662"/>
    </row>
    <row r="65" spans="1:7" ht="15.75" customHeight="1" x14ac:dyDescent="0.25">
      <c r="A65" s="184"/>
      <c r="B65" s="184"/>
      <c r="C65" s="184"/>
      <c r="D65" s="184"/>
      <c r="E65" s="3"/>
      <c r="F65" s="3"/>
      <c r="G65" s="663"/>
    </row>
    <row r="66" spans="1:7" ht="15.75" customHeight="1" x14ac:dyDescent="0.25">
      <c r="A66" s="184"/>
      <c r="B66" s="184"/>
      <c r="C66" s="184"/>
      <c r="D66" s="184"/>
      <c r="E66" s="3"/>
      <c r="F66" s="4"/>
      <c r="G66" s="5"/>
    </row>
    <row r="67" spans="1:7" ht="15.75" customHeight="1" x14ac:dyDescent="0.25">
      <c r="A67" s="664" t="s">
        <v>1</v>
      </c>
      <c r="B67" s="664"/>
      <c r="C67" s="664"/>
      <c r="D67" s="664"/>
      <c r="E67" s="665"/>
      <c r="F67" s="4"/>
      <c r="G67" s="5"/>
    </row>
    <row r="70" spans="1:7" ht="15.75" customHeight="1" x14ac:dyDescent="0.25">
      <c r="A70" s="535" t="s">
        <v>239</v>
      </c>
      <c r="B70" s="536"/>
      <c r="C70" s="536"/>
      <c r="D70" s="536"/>
      <c r="E70" s="536"/>
      <c r="F70" s="536"/>
      <c r="G70" s="554"/>
    </row>
    <row r="71" spans="1:7" ht="15.75" customHeight="1" x14ac:dyDescent="0.25">
      <c r="A71" s="535" t="s">
        <v>244</v>
      </c>
      <c r="B71" s="536"/>
      <c r="C71" s="536"/>
      <c r="D71" s="536"/>
      <c r="E71" s="536"/>
      <c r="F71" s="536"/>
      <c r="G71" s="554"/>
    </row>
    <row r="72" spans="1:7" ht="15.75" customHeight="1" x14ac:dyDescent="0.25">
      <c r="A72" s="535" t="s">
        <v>240</v>
      </c>
      <c r="B72" s="536"/>
      <c r="C72" s="536"/>
      <c r="D72" s="536"/>
      <c r="E72" s="536"/>
      <c r="F72" s="536"/>
      <c r="G72" s="554"/>
    </row>
    <row r="73" spans="1:7" ht="15.75" customHeight="1" x14ac:dyDescent="0.25">
      <c r="A73" s="84"/>
      <c r="B73" s="37"/>
      <c r="C73" s="37"/>
      <c r="D73" s="37"/>
      <c r="E73" s="37"/>
      <c r="F73" s="38"/>
      <c r="G73" s="85">
        <v>1</v>
      </c>
    </row>
    <row r="74" spans="1:7" ht="15.75" customHeight="1" x14ac:dyDescent="0.2">
      <c r="A74" s="666" t="s">
        <v>81</v>
      </c>
      <c r="B74" s="666"/>
      <c r="C74" s="648"/>
      <c r="D74" s="645" t="s">
        <v>164</v>
      </c>
      <c r="E74" s="670" t="s">
        <v>238</v>
      </c>
      <c r="F74" s="671"/>
      <c r="G74" s="671"/>
    </row>
    <row r="75" spans="1:7" ht="15.75" customHeight="1" x14ac:dyDescent="0.2">
      <c r="A75" s="667"/>
      <c r="B75" s="667"/>
      <c r="C75" s="649"/>
      <c r="D75" s="652"/>
      <c r="E75" s="654" t="s">
        <v>241</v>
      </c>
      <c r="F75" s="654" t="s">
        <v>222</v>
      </c>
      <c r="G75" s="645" t="s">
        <v>242</v>
      </c>
    </row>
    <row r="76" spans="1:7" ht="15.75" customHeight="1" x14ac:dyDescent="0.2">
      <c r="A76" s="668"/>
      <c r="B76" s="668"/>
      <c r="C76" s="650"/>
      <c r="D76" s="653"/>
      <c r="E76" s="661"/>
      <c r="F76" s="661"/>
      <c r="G76" s="647"/>
    </row>
    <row r="77" spans="1:7" ht="15.75" customHeight="1" x14ac:dyDescent="0.25">
      <c r="A77" s="3" t="s">
        <v>223</v>
      </c>
      <c r="B77" s="3"/>
      <c r="C77" s="3"/>
      <c r="D77" s="3"/>
      <c r="E77" s="3"/>
      <c r="F77" s="3"/>
      <c r="G77" s="662"/>
    </row>
    <row r="78" spans="1:7" ht="15.75" customHeight="1" x14ac:dyDescent="0.25">
      <c r="A78" s="3"/>
      <c r="B78" s="3"/>
      <c r="C78" s="3"/>
      <c r="D78" s="3"/>
      <c r="E78" s="3"/>
      <c r="F78" s="3"/>
      <c r="G78" s="663"/>
    </row>
    <row r="79" spans="1:7" ht="15.75" customHeight="1" x14ac:dyDescent="0.25">
      <c r="A79" s="4"/>
      <c r="B79" s="4"/>
      <c r="C79" s="4"/>
      <c r="D79" s="4"/>
      <c r="E79" s="4"/>
      <c r="F79" s="4"/>
      <c r="G79" s="5"/>
    </row>
    <row r="80" spans="1:7" ht="15.75" customHeight="1" x14ac:dyDescent="0.25">
      <c r="A80" s="664" t="s">
        <v>1</v>
      </c>
      <c r="B80" s="664"/>
      <c r="C80" s="665"/>
      <c r="D80" s="4"/>
      <c r="E80" s="4"/>
      <c r="F80" s="4"/>
      <c r="G80" s="192"/>
    </row>
    <row r="81" spans="1:7" ht="15.75" customHeight="1" x14ac:dyDescent="0.25">
      <c r="A81" s="664" t="s">
        <v>222</v>
      </c>
      <c r="B81" s="664"/>
      <c r="C81" s="665"/>
      <c r="D81" s="4"/>
      <c r="E81" s="4"/>
      <c r="F81" s="191"/>
      <c r="G81" s="184"/>
    </row>
    <row r="82" spans="1:7" ht="15.75" customHeight="1" x14ac:dyDescent="0.25">
      <c r="A82" s="664" t="s">
        <v>241</v>
      </c>
      <c r="B82" s="664"/>
      <c r="C82" s="665"/>
      <c r="D82" s="4"/>
      <c r="E82" s="191"/>
      <c r="F82" s="184"/>
      <c r="G82" s="184"/>
    </row>
    <row r="85" spans="1:7" ht="15.75" customHeight="1" x14ac:dyDescent="0.25">
      <c r="A85" s="535" t="s">
        <v>243</v>
      </c>
      <c r="B85" s="536"/>
      <c r="C85" s="536"/>
      <c r="D85" s="536"/>
      <c r="E85" s="536"/>
      <c r="F85" s="536"/>
      <c r="G85" s="554"/>
    </row>
    <row r="86" spans="1:7" ht="15.75" customHeight="1" x14ac:dyDescent="0.25">
      <c r="A86" s="535" t="s">
        <v>234</v>
      </c>
      <c r="B86" s="536"/>
      <c r="C86" s="536"/>
      <c r="D86" s="536"/>
      <c r="E86" s="536"/>
      <c r="F86" s="536"/>
      <c r="G86" s="554"/>
    </row>
    <row r="87" spans="1:7" ht="15.75" customHeight="1" x14ac:dyDescent="0.25">
      <c r="A87" s="535" t="s">
        <v>245</v>
      </c>
      <c r="B87" s="536"/>
      <c r="C87" s="536"/>
      <c r="D87" s="536"/>
      <c r="E87" s="536"/>
      <c r="F87" s="536"/>
      <c r="G87" s="554"/>
    </row>
    <row r="88" spans="1:7" ht="15.75" customHeight="1" x14ac:dyDescent="0.25">
      <c r="A88" s="84" t="s">
        <v>227</v>
      </c>
      <c r="B88" s="37"/>
      <c r="C88" s="37"/>
      <c r="D88" s="37"/>
      <c r="E88" s="37"/>
      <c r="F88" s="38"/>
      <c r="G88" s="85"/>
    </row>
    <row r="89" spans="1:7" ht="15.75" customHeight="1" x14ac:dyDescent="0.2">
      <c r="A89" s="666" t="s">
        <v>246</v>
      </c>
      <c r="B89" s="666"/>
      <c r="C89" s="648"/>
      <c r="D89" s="645" t="s">
        <v>164</v>
      </c>
      <c r="E89" s="670" t="s">
        <v>247</v>
      </c>
      <c r="F89" s="671"/>
      <c r="G89" s="671"/>
    </row>
    <row r="90" spans="1:7" ht="15.75" customHeight="1" x14ac:dyDescent="0.2">
      <c r="A90" s="667"/>
      <c r="B90" s="667"/>
      <c r="C90" s="649"/>
      <c r="D90" s="652"/>
      <c r="E90" s="654" t="s">
        <v>241</v>
      </c>
      <c r="F90" s="654" t="s">
        <v>222</v>
      </c>
      <c r="G90" s="645" t="s">
        <v>242</v>
      </c>
    </row>
    <row r="91" spans="1:7" ht="15.75" customHeight="1" x14ac:dyDescent="0.2">
      <c r="A91" s="668"/>
      <c r="B91" s="668"/>
      <c r="C91" s="650"/>
      <c r="D91" s="653"/>
      <c r="E91" s="661"/>
      <c r="F91" s="661"/>
      <c r="G91" s="647"/>
    </row>
    <row r="92" spans="1:7" ht="15.75" customHeight="1" x14ac:dyDescent="0.25">
      <c r="A92" s="184" t="s">
        <v>223</v>
      </c>
      <c r="B92" s="184"/>
      <c r="C92" s="3"/>
      <c r="D92" s="3"/>
      <c r="E92" s="3"/>
      <c r="F92" s="3"/>
      <c r="G92" s="662"/>
    </row>
    <row r="93" spans="1:7" ht="15.75" customHeight="1" x14ac:dyDescent="0.25">
      <c r="A93" s="184"/>
      <c r="B93" s="184"/>
      <c r="C93" s="3"/>
      <c r="D93" s="3"/>
      <c r="E93" s="3"/>
      <c r="F93" s="3"/>
      <c r="G93" s="663"/>
    </row>
    <row r="94" spans="1:7" ht="15.75" customHeight="1" x14ac:dyDescent="0.25">
      <c r="A94" s="5"/>
      <c r="B94" s="5"/>
      <c r="C94" s="4"/>
      <c r="D94" s="4"/>
      <c r="E94" s="4"/>
      <c r="F94" s="4"/>
      <c r="G94" s="5"/>
    </row>
    <row r="95" spans="1:7" ht="15.75" customHeight="1" x14ac:dyDescent="0.25">
      <c r="A95" s="664" t="s">
        <v>1</v>
      </c>
      <c r="B95" s="664"/>
      <c r="C95" s="665"/>
      <c r="D95" s="4"/>
      <c r="E95" s="4"/>
      <c r="F95" s="4"/>
      <c r="G95" s="192"/>
    </row>
    <row r="96" spans="1:7" ht="15.75" customHeight="1" x14ac:dyDescent="0.25">
      <c r="A96" s="664" t="s">
        <v>222</v>
      </c>
      <c r="B96" s="664"/>
      <c r="C96" s="665"/>
      <c r="D96" s="4"/>
      <c r="E96" s="4"/>
      <c r="F96" s="191"/>
      <c r="G96" s="184"/>
    </row>
    <row r="97" spans="1:7" ht="15.75" customHeight="1" x14ac:dyDescent="0.25">
      <c r="A97" s="664" t="s">
        <v>241</v>
      </c>
      <c r="B97" s="664"/>
      <c r="C97" s="665"/>
      <c r="D97" s="4"/>
      <c r="E97" s="191"/>
      <c r="F97" s="184"/>
      <c r="G97" s="184"/>
    </row>
    <row r="100" spans="1:7" ht="15.75" customHeight="1" x14ac:dyDescent="0.25">
      <c r="A100" s="535" t="s">
        <v>248</v>
      </c>
      <c r="B100" s="536"/>
      <c r="C100" s="536"/>
      <c r="D100" s="536"/>
      <c r="E100" s="536"/>
      <c r="F100" s="536"/>
      <c r="G100" s="554"/>
    </row>
    <row r="101" spans="1:7" ht="15.75" customHeight="1" x14ac:dyDescent="0.25">
      <c r="A101" s="535" t="s">
        <v>234</v>
      </c>
      <c r="B101" s="536"/>
      <c r="C101" s="536"/>
      <c r="D101" s="536"/>
      <c r="E101" s="536"/>
      <c r="F101" s="536"/>
      <c r="G101" s="554"/>
    </row>
    <row r="102" spans="1:7" ht="15.75" customHeight="1" x14ac:dyDescent="0.25">
      <c r="A102" s="535" t="s">
        <v>249</v>
      </c>
      <c r="B102" s="536"/>
      <c r="C102" s="536"/>
      <c r="D102" s="536"/>
      <c r="E102" s="536"/>
      <c r="F102" s="536"/>
      <c r="G102" s="554"/>
    </row>
    <row r="103" spans="1:7" ht="15.75" customHeight="1" x14ac:dyDescent="0.25">
      <c r="A103" s="84"/>
      <c r="B103" s="37"/>
      <c r="C103" s="37"/>
      <c r="D103" s="37"/>
      <c r="E103" s="37"/>
      <c r="F103" s="38"/>
      <c r="G103" s="85">
        <v>1</v>
      </c>
    </row>
    <row r="104" spans="1:7" ht="26.25" customHeight="1" x14ac:dyDescent="0.2">
      <c r="A104" s="648" t="s">
        <v>229</v>
      </c>
      <c r="B104" s="645" t="s">
        <v>217</v>
      </c>
      <c r="C104" s="645" t="s">
        <v>218</v>
      </c>
      <c r="D104" s="645" t="s">
        <v>219</v>
      </c>
      <c r="E104" s="645" t="s">
        <v>220</v>
      </c>
      <c r="F104" s="645" t="s">
        <v>221</v>
      </c>
      <c r="G104" s="645" t="s">
        <v>1</v>
      </c>
    </row>
    <row r="105" spans="1:7" ht="26.25" customHeight="1" x14ac:dyDescent="0.2">
      <c r="A105" s="649"/>
      <c r="B105" s="652"/>
      <c r="C105" s="652"/>
      <c r="D105" s="652"/>
      <c r="E105" s="652"/>
      <c r="F105" s="652"/>
      <c r="G105" s="652"/>
    </row>
    <row r="106" spans="1:7" ht="26.25" customHeight="1" x14ac:dyDescent="0.2">
      <c r="A106" s="650"/>
      <c r="B106" s="653"/>
      <c r="C106" s="653"/>
      <c r="D106" s="653"/>
      <c r="E106" s="653"/>
      <c r="F106" s="653"/>
      <c r="G106" s="653"/>
    </row>
    <row r="107" spans="1:7" ht="15.75" customHeight="1" x14ac:dyDescent="0.25">
      <c r="A107" s="3" t="s">
        <v>223</v>
      </c>
      <c r="B107" s="3"/>
      <c r="C107" s="3"/>
      <c r="D107" s="3"/>
      <c r="E107" s="3"/>
      <c r="F107" s="3"/>
      <c r="G107" s="662"/>
    </row>
    <row r="108" spans="1:7" ht="15.75" customHeight="1" x14ac:dyDescent="0.25">
      <c r="A108" s="3"/>
      <c r="B108" s="3"/>
      <c r="C108" s="3"/>
      <c r="D108" s="3"/>
      <c r="E108" s="3"/>
      <c r="F108" s="3"/>
      <c r="G108" s="663"/>
    </row>
    <row r="109" spans="1:7" ht="15.75" customHeight="1" x14ac:dyDescent="0.25">
      <c r="A109" s="4"/>
      <c r="B109" s="4"/>
      <c r="C109" s="4"/>
      <c r="D109" s="4"/>
      <c r="E109" s="4"/>
      <c r="F109" s="4"/>
      <c r="G109" s="5"/>
    </row>
    <row r="110" spans="1:7" ht="15.75" customHeight="1" x14ac:dyDescent="0.25">
      <c r="A110" s="185" t="s">
        <v>1</v>
      </c>
      <c r="B110" s="182"/>
      <c r="C110" s="179"/>
      <c r="D110" s="4"/>
      <c r="E110" s="4"/>
      <c r="F110" s="4"/>
      <c r="G110" s="5"/>
    </row>
    <row r="113" spans="1:7" ht="15.75" customHeight="1" x14ac:dyDescent="0.25">
      <c r="A113" s="535" t="s">
        <v>250</v>
      </c>
      <c r="B113" s="536"/>
      <c r="C113" s="536"/>
      <c r="D113" s="536"/>
      <c r="E113" s="536"/>
      <c r="F113" s="536"/>
      <c r="G113" s="554"/>
    </row>
    <row r="114" spans="1:7" ht="15.75" customHeight="1" x14ac:dyDescent="0.25">
      <c r="A114" s="535" t="s">
        <v>251</v>
      </c>
      <c r="B114" s="536"/>
      <c r="C114" s="536"/>
      <c r="D114" s="536"/>
      <c r="E114" s="536"/>
      <c r="F114" s="536"/>
      <c r="G114" s="554"/>
    </row>
    <row r="115" spans="1:7" ht="15.75" customHeight="1" x14ac:dyDescent="0.25">
      <c r="A115" s="535" t="s">
        <v>215</v>
      </c>
      <c r="B115" s="536"/>
      <c r="C115" s="536"/>
      <c r="D115" s="536"/>
      <c r="E115" s="536"/>
      <c r="F115" s="536"/>
      <c r="G115" s="554"/>
    </row>
    <row r="116" spans="1:7" ht="15.75" customHeight="1" x14ac:dyDescent="0.25">
      <c r="A116" s="84"/>
      <c r="B116" s="37"/>
      <c r="C116" s="37"/>
      <c r="D116" s="37"/>
      <c r="E116" s="37"/>
      <c r="F116" s="38"/>
      <c r="G116" s="85">
        <v>1</v>
      </c>
    </row>
    <row r="117" spans="1:7" ht="15.75" customHeight="1" x14ac:dyDescent="0.2">
      <c r="A117" s="648" t="s">
        <v>81</v>
      </c>
      <c r="B117" s="645" t="s">
        <v>1</v>
      </c>
      <c r="C117" s="645" t="s">
        <v>217</v>
      </c>
      <c r="D117" s="645" t="s">
        <v>218</v>
      </c>
      <c r="E117" s="645" t="s">
        <v>219</v>
      </c>
      <c r="F117" s="645" t="s">
        <v>220</v>
      </c>
      <c r="G117" s="645" t="s">
        <v>221</v>
      </c>
    </row>
    <row r="118" spans="1:7" ht="15.75" customHeight="1" x14ac:dyDescent="0.2">
      <c r="A118" s="649"/>
      <c r="B118" s="652"/>
      <c r="C118" s="652"/>
      <c r="D118" s="652"/>
      <c r="E118" s="652"/>
      <c r="F118" s="652"/>
      <c r="G118" s="652"/>
    </row>
    <row r="119" spans="1:7" ht="15.75" customHeight="1" x14ac:dyDescent="0.2">
      <c r="A119" s="650"/>
      <c r="B119" s="653"/>
      <c r="C119" s="653"/>
      <c r="D119" s="653"/>
      <c r="E119" s="653"/>
      <c r="F119" s="653"/>
      <c r="G119" s="653"/>
    </row>
    <row r="120" spans="1:7" ht="15.75" customHeight="1" x14ac:dyDescent="0.25">
      <c r="A120" s="3" t="s">
        <v>223</v>
      </c>
      <c r="B120" s="3"/>
      <c r="C120" s="3"/>
      <c r="D120" s="3"/>
      <c r="E120" s="3"/>
      <c r="F120" s="3"/>
      <c r="G120" s="662"/>
    </row>
    <row r="121" spans="1:7" ht="15.75" customHeight="1" x14ac:dyDescent="0.25">
      <c r="A121" s="3"/>
      <c r="B121" s="3"/>
      <c r="C121" s="3"/>
      <c r="D121" s="3"/>
      <c r="E121" s="3"/>
      <c r="F121" s="3"/>
      <c r="G121" s="663"/>
    </row>
    <row r="122" spans="1:7" ht="15.75" customHeight="1" x14ac:dyDescent="0.25">
      <c r="A122" s="4"/>
      <c r="B122" s="4"/>
      <c r="C122" s="4"/>
      <c r="D122" s="4"/>
      <c r="E122" s="4"/>
      <c r="F122" s="4"/>
      <c r="G122" s="5"/>
    </row>
    <row r="123" spans="1:7" ht="15.75" customHeight="1" x14ac:dyDescent="0.25">
      <c r="A123" s="185" t="s">
        <v>1</v>
      </c>
      <c r="B123" s="182"/>
      <c r="C123" s="179"/>
      <c r="D123" s="4"/>
      <c r="E123" s="4"/>
      <c r="F123" s="4"/>
      <c r="G123" s="5"/>
    </row>
    <row r="126" spans="1:7" ht="15.75" customHeight="1" x14ac:dyDescent="0.25">
      <c r="A126" s="535" t="s">
        <v>252</v>
      </c>
      <c r="B126" s="536"/>
      <c r="C126" s="536"/>
      <c r="D126" s="536"/>
      <c r="E126" s="536"/>
      <c r="F126" s="536"/>
      <c r="G126" s="554"/>
    </row>
    <row r="127" spans="1:7" ht="15.75" customHeight="1" x14ac:dyDescent="0.25">
      <c r="A127" s="535" t="s">
        <v>251</v>
      </c>
      <c r="B127" s="536"/>
      <c r="C127" s="536"/>
      <c r="D127" s="536"/>
      <c r="E127" s="536"/>
      <c r="F127" s="536"/>
      <c r="G127" s="554"/>
    </row>
    <row r="128" spans="1:7" ht="15.75" customHeight="1" x14ac:dyDescent="0.25">
      <c r="A128" s="535" t="s">
        <v>225</v>
      </c>
      <c r="B128" s="536"/>
      <c r="C128" s="536"/>
      <c r="D128" s="536"/>
      <c r="E128" s="536"/>
      <c r="F128" s="536"/>
      <c r="G128" s="554"/>
    </row>
    <row r="129" spans="1:7" ht="15.75" customHeight="1" x14ac:dyDescent="0.25">
      <c r="A129" s="84"/>
      <c r="B129" s="37"/>
      <c r="C129" s="37"/>
      <c r="D129" s="37"/>
      <c r="E129" s="37"/>
      <c r="F129" s="38"/>
      <c r="G129" s="85" t="s">
        <v>226</v>
      </c>
    </row>
    <row r="130" spans="1:7" ht="15.75" customHeight="1" x14ac:dyDescent="0.2">
      <c r="A130" s="648" t="s">
        <v>81</v>
      </c>
      <c r="B130" s="645" t="s">
        <v>217</v>
      </c>
      <c r="C130" s="645" t="s">
        <v>218</v>
      </c>
      <c r="D130" s="645" t="s">
        <v>219</v>
      </c>
      <c r="E130" s="645" t="s">
        <v>220</v>
      </c>
      <c r="F130" s="645" t="s">
        <v>221</v>
      </c>
      <c r="G130" s="645" t="s">
        <v>1</v>
      </c>
    </row>
    <row r="131" spans="1:7" ht="15.75" customHeight="1" x14ac:dyDescent="0.2">
      <c r="A131" s="649"/>
      <c r="B131" s="652"/>
      <c r="C131" s="652"/>
      <c r="D131" s="652"/>
      <c r="E131" s="652"/>
      <c r="F131" s="652"/>
      <c r="G131" s="652"/>
    </row>
    <row r="132" spans="1:7" ht="15.75" customHeight="1" x14ac:dyDescent="0.2">
      <c r="A132" s="650"/>
      <c r="B132" s="653"/>
      <c r="C132" s="653"/>
      <c r="D132" s="653"/>
      <c r="E132" s="653"/>
      <c r="F132" s="653"/>
      <c r="G132" s="653"/>
    </row>
    <row r="133" spans="1:7" ht="15.75" customHeight="1" x14ac:dyDescent="0.25">
      <c r="A133" s="3" t="s">
        <v>223</v>
      </c>
      <c r="B133" s="3"/>
      <c r="C133" s="3"/>
      <c r="D133" s="3"/>
      <c r="E133" s="3"/>
      <c r="F133" s="3"/>
      <c r="G133" s="662"/>
    </row>
    <row r="134" spans="1:7" ht="15.75" customHeight="1" x14ac:dyDescent="0.25">
      <c r="A134" s="3"/>
      <c r="B134" s="3"/>
      <c r="C134" s="3"/>
      <c r="D134" s="3"/>
      <c r="E134" s="3"/>
      <c r="F134" s="3"/>
      <c r="G134" s="663"/>
    </row>
    <row r="135" spans="1:7" ht="15.75" customHeight="1" x14ac:dyDescent="0.25">
      <c r="A135" s="4"/>
      <c r="B135" s="4"/>
      <c r="C135" s="4"/>
      <c r="D135" s="4"/>
      <c r="E135" s="4"/>
      <c r="F135" s="4"/>
      <c r="G135" s="5"/>
    </row>
    <row r="136" spans="1:7" ht="15.75" customHeight="1" x14ac:dyDescent="0.25">
      <c r="A136" s="185" t="s">
        <v>1</v>
      </c>
      <c r="B136" s="182"/>
      <c r="C136" s="179"/>
      <c r="D136" s="4"/>
      <c r="E136" s="4"/>
      <c r="F136" s="4"/>
      <c r="G136" s="5"/>
    </row>
    <row r="139" spans="1:7" ht="15.75" customHeight="1" x14ac:dyDescent="0.25">
      <c r="A139" s="535" t="s">
        <v>253</v>
      </c>
      <c r="B139" s="536"/>
      <c r="C139" s="536"/>
      <c r="D139" s="536"/>
      <c r="E139" s="536"/>
      <c r="F139" s="536"/>
      <c r="G139" s="554"/>
    </row>
    <row r="140" spans="1:7" ht="15.75" customHeight="1" x14ac:dyDescent="0.25">
      <c r="A140" s="535" t="s">
        <v>254</v>
      </c>
      <c r="B140" s="536"/>
      <c r="C140" s="536"/>
      <c r="D140" s="536"/>
      <c r="E140" s="536"/>
      <c r="F140" s="536"/>
      <c r="G140" s="554"/>
    </row>
    <row r="141" spans="1:7" ht="15.75" customHeight="1" x14ac:dyDescent="0.25">
      <c r="A141" s="188"/>
      <c r="B141" s="189"/>
      <c r="C141" s="189"/>
      <c r="D141" s="189"/>
      <c r="E141" s="189"/>
      <c r="F141" s="38"/>
      <c r="G141" s="85">
        <v>1</v>
      </c>
    </row>
    <row r="142" spans="1:7" ht="15.75" customHeight="1" x14ac:dyDescent="0.2">
      <c r="A142" s="666" t="s">
        <v>237</v>
      </c>
      <c r="B142" s="666"/>
      <c r="C142" s="666"/>
      <c r="D142" s="666"/>
      <c r="E142" s="648"/>
      <c r="F142" s="666" t="s">
        <v>164</v>
      </c>
      <c r="G142" s="645" t="s">
        <v>64</v>
      </c>
    </row>
    <row r="143" spans="1:7" ht="15.75" customHeight="1" x14ac:dyDescent="0.2">
      <c r="A143" s="667"/>
      <c r="B143" s="667"/>
      <c r="C143" s="667"/>
      <c r="D143" s="667"/>
      <c r="E143" s="649"/>
      <c r="F143" s="672"/>
      <c r="G143" s="652"/>
    </row>
    <row r="144" spans="1:7" ht="15.75" customHeight="1" x14ac:dyDescent="0.2">
      <c r="A144" s="668"/>
      <c r="B144" s="668"/>
      <c r="C144" s="668"/>
      <c r="D144" s="668"/>
      <c r="E144" s="650"/>
      <c r="F144" s="659"/>
      <c r="G144" s="653"/>
    </row>
    <row r="145" spans="1:7" ht="15.75" customHeight="1" x14ac:dyDescent="0.25">
      <c r="A145" s="183" t="s">
        <v>223</v>
      </c>
      <c r="B145" s="183"/>
      <c r="C145" s="183"/>
      <c r="D145" s="183"/>
      <c r="E145" s="186"/>
      <c r="F145" s="3"/>
      <c r="G145" s="662"/>
    </row>
    <row r="146" spans="1:7" ht="15.75" customHeight="1" x14ac:dyDescent="0.25">
      <c r="A146" s="184"/>
      <c r="B146" s="184"/>
      <c r="C146" s="184"/>
      <c r="D146" s="184"/>
      <c r="E146" s="3"/>
      <c r="F146" s="3"/>
      <c r="G146" s="663"/>
    </row>
    <row r="147" spans="1:7" ht="15.75" customHeight="1" x14ac:dyDescent="0.25">
      <c r="A147" s="184"/>
      <c r="B147" s="184"/>
      <c r="C147" s="184"/>
      <c r="D147" s="184"/>
      <c r="E147" s="3"/>
      <c r="F147" s="4"/>
      <c r="G147" s="5"/>
    </row>
    <row r="148" spans="1:7" ht="15.75" customHeight="1" x14ac:dyDescent="0.25">
      <c r="A148" s="664" t="s">
        <v>1</v>
      </c>
      <c r="B148" s="664"/>
      <c r="C148" s="664"/>
      <c r="D148" s="664"/>
      <c r="E148" s="665"/>
      <c r="F148" s="4"/>
      <c r="G148" s="5"/>
    </row>
    <row r="151" spans="1:7" ht="15.75" customHeight="1" x14ac:dyDescent="0.25">
      <c r="A151" s="535" t="s">
        <v>255</v>
      </c>
      <c r="B151" s="536"/>
      <c r="C151" s="536"/>
      <c r="D151" s="536"/>
      <c r="E151" s="536"/>
      <c r="F151" s="536"/>
      <c r="G151" s="554"/>
    </row>
    <row r="152" spans="1:7" ht="15.75" customHeight="1" x14ac:dyDescent="0.25">
      <c r="A152" s="535" t="s">
        <v>256</v>
      </c>
      <c r="B152" s="536"/>
      <c r="C152" s="536"/>
      <c r="D152" s="536"/>
      <c r="E152" s="536"/>
      <c r="F152" s="536"/>
      <c r="G152" s="554"/>
    </row>
    <row r="153" spans="1:7" ht="15.75" customHeight="1" x14ac:dyDescent="0.25">
      <c r="A153" s="535" t="s">
        <v>257</v>
      </c>
      <c r="B153" s="536"/>
      <c r="C153" s="536"/>
      <c r="D153" s="536"/>
      <c r="E153" s="536"/>
      <c r="F153" s="536"/>
      <c r="G153" s="554"/>
    </row>
    <row r="154" spans="1:7" ht="15.75" customHeight="1" x14ac:dyDescent="0.25">
      <c r="A154" s="84" t="s">
        <v>227</v>
      </c>
      <c r="B154" s="37"/>
      <c r="C154" s="37"/>
      <c r="D154" s="37"/>
      <c r="E154" s="37"/>
      <c r="F154" s="38"/>
      <c r="G154" s="85"/>
    </row>
    <row r="155" spans="1:7" ht="15.75" customHeight="1" x14ac:dyDescent="0.2">
      <c r="A155" s="666" t="s">
        <v>259</v>
      </c>
      <c r="B155" s="666"/>
      <c r="C155" s="654" t="s">
        <v>258</v>
      </c>
      <c r="D155" s="645" t="s">
        <v>164</v>
      </c>
      <c r="E155" s="670" t="s">
        <v>247</v>
      </c>
      <c r="F155" s="671"/>
      <c r="G155" s="671"/>
    </row>
    <row r="156" spans="1:7" ht="15.75" customHeight="1" x14ac:dyDescent="0.2">
      <c r="A156" s="667"/>
      <c r="B156" s="667"/>
      <c r="C156" s="669"/>
      <c r="D156" s="652"/>
      <c r="E156" s="654" t="s">
        <v>241</v>
      </c>
      <c r="F156" s="654" t="s">
        <v>222</v>
      </c>
      <c r="G156" s="645" t="s">
        <v>260</v>
      </c>
    </row>
    <row r="157" spans="1:7" ht="15.75" customHeight="1" x14ac:dyDescent="0.2">
      <c r="A157" s="668"/>
      <c r="B157" s="668"/>
      <c r="C157" s="661"/>
      <c r="D157" s="653"/>
      <c r="E157" s="661"/>
      <c r="F157" s="661"/>
      <c r="G157" s="647"/>
    </row>
    <row r="158" spans="1:7" ht="15.75" customHeight="1" x14ac:dyDescent="0.25">
      <c r="A158" s="184" t="s">
        <v>223</v>
      </c>
      <c r="B158" s="184"/>
      <c r="C158" s="194"/>
      <c r="D158" s="3"/>
      <c r="E158" s="3"/>
      <c r="F158" s="3"/>
      <c r="G158" s="662"/>
    </row>
    <row r="159" spans="1:7" ht="15.75" customHeight="1" x14ac:dyDescent="0.25">
      <c r="A159" s="184"/>
      <c r="B159" s="184"/>
      <c r="C159" s="195"/>
      <c r="D159" s="3"/>
      <c r="E159" s="3"/>
      <c r="F159" s="3"/>
      <c r="G159" s="663"/>
    </row>
    <row r="160" spans="1:7" ht="15.75" customHeight="1" x14ac:dyDescent="0.25">
      <c r="A160" s="5"/>
      <c r="B160" s="5"/>
      <c r="C160" s="196"/>
      <c r="D160" s="4"/>
      <c r="E160" s="4"/>
      <c r="F160" s="4"/>
      <c r="G160" s="5"/>
    </row>
    <row r="161" spans="1:7" ht="15.75" customHeight="1" x14ac:dyDescent="0.25">
      <c r="A161" s="664" t="s">
        <v>1</v>
      </c>
      <c r="B161" s="664"/>
      <c r="C161" s="665"/>
      <c r="D161" s="4"/>
      <c r="E161" s="4"/>
      <c r="F161" s="4"/>
      <c r="G161" s="192"/>
    </row>
    <row r="164" spans="1:7" ht="15.75" customHeight="1" x14ac:dyDescent="0.25">
      <c r="A164" s="535" t="s">
        <v>261</v>
      </c>
      <c r="B164" s="536"/>
      <c r="C164" s="536"/>
      <c r="D164" s="536"/>
      <c r="E164" s="536"/>
      <c r="F164" s="536"/>
      <c r="G164" s="554"/>
    </row>
    <row r="165" spans="1:7" ht="15.75" customHeight="1" x14ac:dyDescent="0.25">
      <c r="A165" s="535" t="s">
        <v>256</v>
      </c>
      <c r="B165" s="536"/>
      <c r="C165" s="536"/>
      <c r="D165" s="536"/>
      <c r="E165" s="536"/>
      <c r="F165" s="536"/>
      <c r="G165" s="554"/>
    </row>
    <row r="166" spans="1:7" ht="15.75" customHeight="1" x14ac:dyDescent="0.25">
      <c r="A166" s="535" t="s">
        <v>262</v>
      </c>
      <c r="B166" s="536"/>
      <c r="C166" s="536"/>
      <c r="D166" s="536"/>
      <c r="E166" s="536"/>
      <c r="F166" s="536"/>
      <c r="G166" s="554"/>
    </row>
    <row r="167" spans="1:7" ht="15.75" customHeight="1" x14ac:dyDescent="0.25">
      <c r="A167" s="84" t="s">
        <v>227</v>
      </c>
      <c r="B167" s="37"/>
      <c r="C167" s="37"/>
      <c r="D167" s="37"/>
      <c r="E167" s="37"/>
      <c r="F167" s="38"/>
      <c r="G167" s="85"/>
    </row>
    <row r="168" spans="1:7" ht="15.75" customHeight="1" x14ac:dyDescent="0.2">
      <c r="A168" s="666" t="s">
        <v>259</v>
      </c>
      <c r="B168" s="666"/>
      <c r="C168" s="654" t="s">
        <v>258</v>
      </c>
      <c r="D168" s="645" t="s">
        <v>164</v>
      </c>
      <c r="E168" s="670" t="s">
        <v>247</v>
      </c>
      <c r="F168" s="671"/>
      <c r="G168" s="671"/>
    </row>
    <row r="169" spans="1:7" ht="15.75" customHeight="1" x14ac:dyDescent="0.2">
      <c r="A169" s="667"/>
      <c r="B169" s="667"/>
      <c r="C169" s="669"/>
      <c r="D169" s="652"/>
      <c r="E169" s="654" t="s">
        <v>241</v>
      </c>
      <c r="F169" s="654" t="s">
        <v>222</v>
      </c>
      <c r="G169" s="645" t="s">
        <v>263</v>
      </c>
    </row>
    <row r="170" spans="1:7" ht="15.75" customHeight="1" x14ac:dyDescent="0.2">
      <c r="A170" s="668"/>
      <c r="B170" s="668"/>
      <c r="C170" s="661"/>
      <c r="D170" s="653"/>
      <c r="E170" s="661"/>
      <c r="F170" s="661"/>
      <c r="G170" s="647"/>
    </row>
    <row r="171" spans="1:7" ht="15.75" customHeight="1" x14ac:dyDescent="0.25">
      <c r="A171" s="184" t="s">
        <v>223</v>
      </c>
      <c r="B171" s="184"/>
      <c r="C171" s="194"/>
      <c r="D171" s="3"/>
      <c r="E171" s="3"/>
      <c r="F171" s="3"/>
      <c r="G171" s="662"/>
    </row>
    <row r="172" spans="1:7" ht="15.75" customHeight="1" x14ac:dyDescent="0.25">
      <c r="A172" s="184"/>
      <c r="B172" s="184"/>
      <c r="C172" s="195"/>
      <c r="D172" s="3"/>
      <c r="E172" s="3"/>
      <c r="F172" s="3"/>
      <c r="G172" s="663"/>
    </row>
    <row r="173" spans="1:7" ht="15.75" customHeight="1" x14ac:dyDescent="0.25">
      <c r="A173" s="5"/>
      <c r="B173" s="5"/>
      <c r="C173" s="196"/>
      <c r="D173" s="4"/>
      <c r="E173" s="4"/>
      <c r="F173" s="4"/>
      <c r="G173" s="5"/>
    </row>
    <row r="174" spans="1:7" ht="15.75" customHeight="1" x14ac:dyDescent="0.25">
      <c r="A174" s="664" t="s">
        <v>1</v>
      </c>
      <c r="B174" s="664"/>
      <c r="C174" s="665"/>
      <c r="D174" s="4"/>
      <c r="E174" s="4"/>
      <c r="F174" s="4"/>
      <c r="G174" s="192"/>
    </row>
    <row r="177" spans="1:7" ht="15.75" customHeight="1" x14ac:dyDescent="0.25">
      <c r="A177" s="535" t="s">
        <v>264</v>
      </c>
      <c r="B177" s="536"/>
      <c r="C177" s="536"/>
      <c r="D177" s="536"/>
      <c r="E177" s="536"/>
      <c r="F177" s="536"/>
      <c r="G177" s="554"/>
    </row>
    <row r="178" spans="1:7" ht="15.75" customHeight="1" x14ac:dyDescent="0.25">
      <c r="A178" s="535" t="s">
        <v>256</v>
      </c>
      <c r="B178" s="536"/>
      <c r="C178" s="536"/>
      <c r="D178" s="536"/>
      <c r="E178" s="536"/>
      <c r="F178" s="536"/>
      <c r="G178" s="554"/>
    </row>
    <row r="179" spans="1:7" ht="15.75" customHeight="1" x14ac:dyDescent="0.25">
      <c r="A179" s="535" t="s">
        <v>265</v>
      </c>
      <c r="B179" s="536"/>
      <c r="C179" s="536"/>
      <c r="D179" s="536"/>
      <c r="E179" s="536"/>
      <c r="F179" s="536"/>
      <c r="G179" s="554"/>
    </row>
    <row r="180" spans="1:7" ht="15.75" customHeight="1" x14ac:dyDescent="0.25">
      <c r="A180" s="84" t="s">
        <v>227</v>
      </c>
      <c r="B180" s="37"/>
      <c r="C180" s="37"/>
      <c r="D180" s="37"/>
      <c r="E180" s="37"/>
      <c r="F180" s="38"/>
      <c r="G180" s="85"/>
    </row>
    <row r="181" spans="1:7" ht="15.75" customHeight="1" x14ac:dyDescent="0.2">
      <c r="A181" s="666" t="s">
        <v>259</v>
      </c>
      <c r="B181" s="666"/>
      <c r="C181" s="654" t="s">
        <v>258</v>
      </c>
      <c r="D181" s="645" t="s">
        <v>164</v>
      </c>
      <c r="E181" s="670" t="s">
        <v>247</v>
      </c>
      <c r="F181" s="671"/>
      <c r="G181" s="671"/>
    </row>
    <row r="182" spans="1:7" ht="15.75" customHeight="1" x14ac:dyDescent="0.2">
      <c r="A182" s="667"/>
      <c r="B182" s="667"/>
      <c r="C182" s="669"/>
      <c r="D182" s="652"/>
      <c r="E182" s="654" t="s">
        <v>241</v>
      </c>
      <c r="F182" s="654" t="s">
        <v>222</v>
      </c>
      <c r="G182" s="645" t="s">
        <v>266</v>
      </c>
    </row>
    <row r="183" spans="1:7" ht="15.75" customHeight="1" x14ac:dyDescent="0.2">
      <c r="A183" s="668"/>
      <c r="B183" s="668"/>
      <c r="C183" s="661"/>
      <c r="D183" s="653"/>
      <c r="E183" s="661"/>
      <c r="F183" s="661"/>
      <c r="G183" s="647"/>
    </row>
    <row r="184" spans="1:7" ht="15.75" customHeight="1" x14ac:dyDescent="0.25">
      <c r="A184" s="184" t="s">
        <v>223</v>
      </c>
      <c r="B184" s="184"/>
      <c r="C184" s="194"/>
      <c r="D184" s="3"/>
      <c r="E184" s="3"/>
      <c r="F184" s="3"/>
      <c r="G184" s="662"/>
    </row>
    <row r="185" spans="1:7" ht="15.75" customHeight="1" x14ac:dyDescent="0.25">
      <c r="A185" s="184"/>
      <c r="B185" s="184"/>
      <c r="C185" s="195"/>
      <c r="D185" s="3"/>
      <c r="E185" s="3"/>
      <c r="F185" s="3"/>
      <c r="G185" s="663"/>
    </row>
    <row r="186" spans="1:7" ht="15.75" customHeight="1" x14ac:dyDescent="0.25">
      <c r="A186" s="5"/>
      <c r="B186" s="5"/>
      <c r="C186" s="196"/>
      <c r="D186" s="4"/>
      <c r="E186" s="4"/>
      <c r="F186" s="4"/>
      <c r="G186" s="5"/>
    </row>
    <row r="187" spans="1:7" ht="15.75" customHeight="1" x14ac:dyDescent="0.25">
      <c r="A187" s="664" t="s">
        <v>1</v>
      </c>
      <c r="B187" s="664"/>
      <c r="C187" s="665"/>
      <c r="D187" s="4"/>
      <c r="E187" s="4"/>
      <c r="F187" s="4"/>
      <c r="G187" s="192"/>
    </row>
    <row r="190" spans="1:7" ht="15.75" customHeight="1" x14ac:dyDescent="0.25">
      <c r="A190" s="535" t="s">
        <v>267</v>
      </c>
      <c r="B190" s="536"/>
      <c r="C190" s="536"/>
      <c r="D190" s="536"/>
      <c r="E190" s="536"/>
      <c r="F190" s="536"/>
      <c r="G190" s="554"/>
    </row>
    <row r="191" spans="1:7" ht="15.75" customHeight="1" x14ac:dyDescent="0.25">
      <c r="A191" s="535" t="s">
        <v>256</v>
      </c>
      <c r="B191" s="536"/>
      <c r="C191" s="536"/>
      <c r="D191" s="536"/>
      <c r="E191" s="536"/>
      <c r="F191" s="536"/>
      <c r="G191" s="554"/>
    </row>
    <row r="192" spans="1:7" ht="15.75" customHeight="1" x14ac:dyDescent="0.25">
      <c r="A192" s="535" t="s">
        <v>268</v>
      </c>
      <c r="B192" s="536"/>
      <c r="C192" s="536"/>
      <c r="D192" s="536"/>
      <c r="E192" s="536"/>
      <c r="F192" s="536"/>
      <c r="G192" s="554"/>
    </row>
    <row r="193" spans="1:7" ht="15.75" customHeight="1" x14ac:dyDescent="0.25">
      <c r="A193" s="84" t="s">
        <v>227</v>
      </c>
      <c r="B193" s="37"/>
      <c r="C193" s="37"/>
      <c r="D193" s="37"/>
      <c r="E193" s="37"/>
      <c r="F193" s="38"/>
      <c r="G193" s="85"/>
    </row>
    <row r="194" spans="1:7" ht="15.75" customHeight="1" x14ac:dyDescent="0.2">
      <c r="A194" s="666" t="s">
        <v>259</v>
      </c>
      <c r="B194" s="666"/>
      <c r="C194" s="654" t="s">
        <v>258</v>
      </c>
      <c r="D194" s="645" t="s">
        <v>164</v>
      </c>
      <c r="E194" s="670" t="s">
        <v>247</v>
      </c>
      <c r="F194" s="671"/>
      <c r="G194" s="671"/>
    </row>
    <row r="195" spans="1:7" ht="15.75" customHeight="1" x14ac:dyDescent="0.2">
      <c r="A195" s="667"/>
      <c r="B195" s="667"/>
      <c r="C195" s="669"/>
      <c r="D195" s="652"/>
      <c r="E195" s="654" t="s">
        <v>241</v>
      </c>
      <c r="F195" s="654" t="s">
        <v>222</v>
      </c>
      <c r="G195" s="645" t="s">
        <v>269</v>
      </c>
    </row>
    <row r="196" spans="1:7" ht="15.75" customHeight="1" x14ac:dyDescent="0.2">
      <c r="A196" s="668"/>
      <c r="B196" s="668"/>
      <c r="C196" s="661"/>
      <c r="D196" s="653"/>
      <c r="E196" s="661"/>
      <c r="F196" s="661"/>
      <c r="G196" s="647"/>
    </row>
    <row r="197" spans="1:7" ht="15.75" customHeight="1" x14ac:dyDescent="0.25">
      <c r="A197" s="184" t="s">
        <v>223</v>
      </c>
      <c r="B197" s="184"/>
      <c r="C197" s="194"/>
      <c r="D197" s="3"/>
      <c r="E197" s="3"/>
      <c r="F197" s="3"/>
      <c r="G197" s="662"/>
    </row>
    <row r="198" spans="1:7" ht="15.75" customHeight="1" x14ac:dyDescent="0.25">
      <c r="A198" s="184"/>
      <c r="B198" s="184"/>
      <c r="C198" s="195"/>
      <c r="D198" s="3"/>
      <c r="E198" s="3"/>
      <c r="F198" s="3"/>
      <c r="G198" s="663"/>
    </row>
    <row r="199" spans="1:7" ht="15.75" customHeight="1" x14ac:dyDescent="0.25">
      <c r="A199" s="5"/>
      <c r="B199" s="5"/>
      <c r="C199" s="196"/>
      <c r="D199" s="4"/>
      <c r="E199" s="4"/>
      <c r="F199" s="4"/>
      <c r="G199" s="5"/>
    </row>
    <row r="200" spans="1:7" ht="15.75" customHeight="1" x14ac:dyDescent="0.25">
      <c r="A200" s="664" t="s">
        <v>1</v>
      </c>
      <c r="B200" s="664"/>
      <c r="C200" s="665"/>
      <c r="D200" s="4"/>
      <c r="E200" s="4"/>
      <c r="F200" s="4"/>
      <c r="G200" s="192"/>
    </row>
    <row r="203" spans="1:7" ht="15.75" customHeight="1" x14ac:dyDescent="0.25">
      <c r="A203" s="535" t="s">
        <v>270</v>
      </c>
      <c r="B203" s="536"/>
      <c r="C203" s="536"/>
      <c r="D203" s="536"/>
      <c r="E203" s="536"/>
      <c r="F203" s="536"/>
      <c r="G203" s="554"/>
    </row>
    <row r="204" spans="1:7" ht="15.75" customHeight="1" x14ac:dyDescent="0.25">
      <c r="A204" s="535" t="s">
        <v>256</v>
      </c>
      <c r="B204" s="536"/>
      <c r="C204" s="536"/>
      <c r="D204" s="536"/>
      <c r="E204" s="536"/>
      <c r="F204" s="536"/>
      <c r="G204" s="554"/>
    </row>
    <row r="205" spans="1:7" ht="15.75" customHeight="1" x14ac:dyDescent="0.25">
      <c r="A205" s="535" t="s">
        <v>271</v>
      </c>
      <c r="B205" s="536"/>
      <c r="C205" s="536"/>
      <c r="D205" s="536"/>
      <c r="E205" s="536"/>
      <c r="F205" s="536"/>
      <c r="G205" s="554"/>
    </row>
    <row r="206" spans="1:7" ht="15.75" customHeight="1" x14ac:dyDescent="0.25">
      <c r="A206" s="84" t="s">
        <v>227</v>
      </c>
      <c r="B206" s="37"/>
      <c r="C206" s="37"/>
      <c r="D206" s="37"/>
      <c r="E206" s="37"/>
      <c r="F206" s="38"/>
      <c r="G206" s="85"/>
    </row>
    <row r="207" spans="1:7" ht="15.75" customHeight="1" x14ac:dyDescent="0.2">
      <c r="A207" s="666" t="s">
        <v>259</v>
      </c>
      <c r="B207" s="666"/>
      <c r="C207" s="654" t="s">
        <v>258</v>
      </c>
      <c r="D207" s="645" t="s">
        <v>164</v>
      </c>
      <c r="E207" s="670" t="s">
        <v>247</v>
      </c>
      <c r="F207" s="671"/>
      <c r="G207" s="671"/>
    </row>
    <row r="208" spans="1:7" ht="15.75" customHeight="1" x14ac:dyDescent="0.2">
      <c r="A208" s="667"/>
      <c r="B208" s="667"/>
      <c r="C208" s="669"/>
      <c r="D208" s="652"/>
      <c r="E208" s="654" t="s">
        <v>241</v>
      </c>
      <c r="F208" s="654" t="s">
        <v>222</v>
      </c>
      <c r="G208" s="645" t="s">
        <v>272</v>
      </c>
    </row>
    <row r="209" spans="1:7" ht="15.75" customHeight="1" x14ac:dyDescent="0.2">
      <c r="A209" s="668"/>
      <c r="B209" s="668"/>
      <c r="C209" s="661"/>
      <c r="D209" s="653"/>
      <c r="E209" s="661"/>
      <c r="F209" s="661"/>
      <c r="G209" s="647"/>
    </row>
    <row r="210" spans="1:7" ht="15.75" customHeight="1" x14ac:dyDescent="0.25">
      <c r="A210" s="184" t="s">
        <v>223</v>
      </c>
      <c r="B210" s="184"/>
      <c r="C210" s="194"/>
      <c r="D210" s="3"/>
      <c r="E210" s="3"/>
      <c r="F210" s="3"/>
      <c r="G210" s="662"/>
    </row>
    <row r="211" spans="1:7" ht="15.75" customHeight="1" x14ac:dyDescent="0.25">
      <c r="A211" s="184"/>
      <c r="B211" s="184"/>
      <c r="C211" s="195"/>
      <c r="D211" s="3"/>
      <c r="E211" s="3"/>
      <c r="F211" s="3"/>
      <c r="G211" s="663"/>
    </row>
    <row r="212" spans="1:7" ht="15.75" customHeight="1" x14ac:dyDescent="0.25">
      <c r="A212" s="5"/>
      <c r="B212" s="5"/>
      <c r="C212" s="196"/>
      <c r="D212" s="4"/>
      <c r="E212" s="4"/>
      <c r="F212" s="4"/>
      <c r="G212" s="5"/>
    </row>
    <row r="213" spans="1:7" ht="15.75" customHeight="1" x14ac:dyDescent="0.25">
      <c r="A213" s="664" t="s">
        <v>1</v>
      </c>
      <c r="B213" s="664"/>
      <c r="C213" s="665"/>
      <c r="D213" s="4"/>
      <c r="E213" s="4"/>
      <c r="F213" s="4"/>
      <c r="G213" s="192"/>
    </row>
    <row r="216" spans="1:7" ht="15.75" customHeight="1" x14ac:dyDescent="0.25">
      <c r="A216" s="535" t="s">
        <v>273</v>
      </c>
      <c r="B216" s="536"/>
      <c r="C216" s="536"/>
      <c r="D216" s="536"/>
      <c r="E216" s="536"/>
      <c r="F216" s="536"/>
      <c r="G216" s="554"/>
    </row>
    <row r="217" spans="1:7" ht="15.75" customHeight="1" x14ac:dyDescent="0.25">
      <c r="A217" s="535" t="s">
        <v>256</v>
      </c>
      <c r="B217" s="536"/>
      <c r="C217" s="536"/>
      <c r="D217" s="536"/>
      <c r="E217" s="536"/>
      <c r="F217" s="536"/>
      <c r="G217" s="554"/>
    </row>
    <row r="218" spans="1:7" ht="15.75" customHeight="1" x14ac:dyDescent="0.25">
      <c r="A218" s="535" t="s">
        <v>274</v>
      </c>
      <c r="B218" s="536"/>
      <c r="C218" s="536"/>
      <c r="D218" s="536"/>
      <c r="E218" s="536"/>
      <c r="F218" s="536"/>
      <c r="G218" s="554"/>
    </row>
    <row r="219" spans="1:7" ht="15.75" customHeight="1" x14ac:dyDescent="0.25">
      <c r="A219" s="84" t="s">
        <v>227</v>
      </c>
      <c r="B219" s="37"/>
      <c r="C219" s="37"/>
      <c r="D219" s="37"/>
      <c r="E219" s="37"/>
      <c r="F219" s="38"/>
      <c r="G219" s="85"/>
    </row>
    <row r="220" spans="1:7" ht="15.75" customHeight="1" x14ac:dyDescent="0.2">
      <c r="A220" s="666" t="s">
        <v>259</v>
      </c>
      <c r="B220" s="666"/>
      <c r="C220" s="654" t="s">
        <v>258</v>
      </c>
      <c r="D220" s="645" t="s">
        <v>164</v>
      </c>
      <c r="E220" s="670" t="s">
        <v>247</v>
      </c>
      <c r="F220" s="671"/>
      <c r="G220" s="671"/>
    </row>
    <row r="221" spans="1:7" ht="15.75" customHeight="1" x14ac:dyDescent="0.2">
      <c r="A221" s="667"/>
      <c r="B221" s="667"/>
      <c r="C221" s="669"/>
      <c r="D221" s="652"/>
      <c r="E221" s="654" t="s">
        <v>241</v>
      </c>
      <c r="F221" s="654" t="s">
        <v>222</v>
      </c>
      <c r="G221" s="645" t="s">
        <v>275</v>
      </c>
    </row>
    <row r="222" spans="1:7" ht="15.75" customHeight="1" x14ac:dyDescent="0.2">
      <c r="A222" s="668"/>
      <c r="B222" s="668"/>
      <c r="C222" s="661"/>
      <c r="D222" s="653"/>
      <c r="E222" s="661"/>
      <c r="F222" s="661"/>
      <c r="G222" s="647"/>
    </row>
    <row r="223" spans="1:7" ht="15.75" customHeight="1" x14ac:dyDescent="0.25">
      <c r="A223" s="184" t="s">
        <v>223</v>
      </c>
      <c r="B223" s="184"/>
      <c r="C223" s="194"/>
      <c r="D223" s="3"/>
      <c r="E223" s="3"/>
      <c r="F223" s="3"/>
      <c r="G223" s="662"/>
    </row>
    <row r="224" spans="1:7" ht="15.75" customHeight="1" x14ac:dyDescent="0.25">
      <c r="A224" s="184"/>
      <c r="B224" s="184"/>
      <c r="C224" s="195"/>
      <c r="D224" s="3"/>
      <c r="E224" s="3"/>
      <c r="F224" s="3"/>
      <c r="G224" s="663"/>
    </row>
    <row r="225" spans="1:7" ht="15.75" customHeight="1" x14ac:dyDescent="0.25">
      <c r="A225" s="5"/>
      <c r="B225" s="5"/>
      <c r="C225" s="196"/>
      <c r="D225" s="4"/>
      <c r="E225" s="4"/>
      <c r="F225" s="4"/>
      <c r="G225" s="5"/>
    </row>
    <row r="226" spans="1:7" ht="15.75" customHeight="1" x14ac:dyDescent="0.25">
      <c r="A226" s="664" t="s">
        <v>1</v>
      </c>
      <c r="B226" s="664"/>
      <c r="C226" s="665"/>
      <c r="D226" s="4"/>
      <c r="E226" s="4"/>
      <c r="F226" s="4"/>
      <c r="G226" s="192"/>
    </row>
    <row r="229" spans="1:7" ht="15.75" customHeight="1" x14ac:dyDescent="0.25">
      <c r="A229" s="535" t="s">
        <v>276</v>
      </c>
      <c r="B229" s="536"/>
      <c r="C229" s="536"/>
      <c r="D229" s="536"/>
      <c r="E229" s="536"/>
      <c r="F229" s="536"/>
      <c r="G229" s="554"/>
    </row>
    <row r="230" spans="1:7" ht="15.75" customHeight="1" x14ac:dyDescent="0.25">
      <c r="A230" s="535" t="s">
        <v>256</v>
      </c>
      <c r="B230" s="536"/>
      <c r="C230" s="536"/>
      <c r="D230" s="536"/>
      <c r="E230" s="536"/>
      <c r="F230" s="536"/>
      <c r="G230" s="554"/>
    </row>
    <row r="231" spans="1:7" ht="15.75" customHeight="1" x14ac:dyDescent="0.25">
      <c r="A231" s="535" t="s">
        <v>277</v>
      </c>
      <c r="B231" s="536"/>
      <c r="C231" s="536"/>
      <c r="D231" s="536"/>
      <c r="E231" s="536"/>
      <c r="F231" s="536"/>
      <c r="G231" s="554"/>
    </row>
    <row r="232" spans="1:7" ht="15.75" customHeight="1" x14ac:dyDescent="0.25">
      <c r="A232" s="84" t="s">
        <v>227</v>
      </c>
      <c r="B232" s="37"/>
      <c r="C232" s="37"/>
      <c r="D232" s="37"/>
      <c r="E232" s="37"/>
      <c r="F232" s="38"/>
      <c r="G232" s="85"/>
    </row>
    <row r="233" spans="1:7" ht="15.75" customHeight="1" x14ac:dyDescent="0.2">
      <c r="A233" s="666" t="s">
        <v>259</v>
      </c>
      <c r="B233" s="666"/>
      <c r="C233" s="654" t="s">
        <v>258</v>
      </c>
      <c r="D233" s="645" t="s">
        <v>164</v>
      </c>
      <c r="E233" s="670" t="s">
        <v>247</v>
      </c>
      <c r="F233" s="671"/>
      <c r="G233" s="671"/>
    </row>
    <row r="234" spans="1:7" ht="15.75" customHeight="1" x14ac:dyDescent="0.2">
      <c r="A234" s="667"/>
      <c r="B234" s="667"/>
      <c r="C234" s="669"/>
      <c r="D234" s="652"/>
      <c r="E234" s="654" t="s">
        <v>241</v>
      </c>
      <c r="F234" s="654" t="s">
        <v>222</v>
      </c>
      <c r="G234" s="645" t="s">
        <v>278</v>
      </c>
    </row>
    <row r="235" spans="1:7" ht="15.75" customHeight="1" x14ac:dyDescent="0.2">
      <c r="A235" s="668"/>
      <c r="B235" s="668"/>
      <c r="C235" s="661"/>
      <c r="D235" s="653"/>
      <c r="E235" s="661"/>
      <c r="F235" s="661"/>
      <c r="G235" s="647"/>
    </row>
    <row r="236" spans="1:7" ht="15.75" customHeight="1" x14ac:dyDescent="0.25">
      <c r="A236" s="184" t="s">
        <v>223</v>
      </c>
      <c r="B236" s="184"/>
      <c r="C236" s="194"/>
      <c r="D236" s="3"/>
      <c r="E236" s="3"/>
      <c r="F236" s="3"/>
      <c r="G236" s="662"/>
    </row>
    <row r="237" spans="1:7" ht="15.75" customHeight="1" x14ac:dyDescent="0.25">
      <c r="A237" s="184"/>
      <c r="B237" s="184"/>
      <c r="C237" s="195"/>
      <c r="D237" s="3"/>
      <c r="E237" s="3"/>
      <c r="F237" s="3"/>
      <c r="G237" s="663"/>
    </row>
    <row r="238" spans="1:7" ht="15.75" customHeight="1" x14ac:dyDescent="0.25">
      <c r="A238" s="5"/>
      <c r="B238" s="5"/>
      <c r="C238" s="196"/>
      <c r="D238" s="4"/>
      <c r="E238" s="4"/>
      <c r="F238" s="4"/>
      <c r="G238" s="5"/>
    </row>
    <row r="239" spans="1:7" ht="15.75" customHeight="1" x14ac:dyDescent="0.25">
      <c r="A239" s="664" t="s">
        <v>1</v>
      </c>
      <c r="B239" s="664"/>
      <c r="C239" s="665"/>
      <c r="D239" s="4"/>
      <c r="E239" s="4"/>
      <c r="F239" s="4"/>
      <c r="G239" s="192"/>
    </row>
    <row r="242" spans="1:7" ht="15.75" customHeight="1" x14ac:dyDescent="0.25">
      <c r="A242" s="535" t="s">
        <v>279</v>
      </c>
      <c r="B242" s="536"/>
      <c r="C242" s="536"/>
      <c r="D242" s="536"/>
      <c r="E242" s="536"/>
      <c r="F242" s="536"/>
      <c r="G242" s="554"/>
    </row>
    <row r="243" spans="1:7" ht="15.75" customHeight="1" x14ac:dyDescent="0.25">
      <c r="A243" s="535" t="s">
        <v>256</v>
      </c>
      <c r="B243" s="536"/>
      <c r="C243" s="536"/>
      <c r="D243" s="536"/>
      <c r="E243" s="536"/>
      <c r="F243" s="536"/>
      <c r="G243" s="554"/>
    </row>
    <row r="244" spans="1:7" ht="15.75" customHeight="1" x14ac:dyDescent="0.25">
      <c r="A244" s="535" t="s">
        <v>280</v>
      </c>
      <c r="B244" s="536"/>
      <c r="C244" s="536"/>
      <c r="D244" s="536"/>
      <c r="E244" s="536"/>
      <c r="F244" s="536"/>
      <c r="G244" s="554"/>
    </row>
    <row r="245" spans="1:7" ht="15.75" customHeight="1" x14ac:dyDescent="0.25">
      <c r="A245" s="84" t="s">
        <v>227</v>
      </c>
      <c r="B245" s="37"/>
      <c r="C245" s="37"/>
      <c r="D245" s="37"/>
      <c r="E245" s="37"/>
      <c r="F245" s="38"/>
      <c r="G245" s="85"/>
    </row>
    <row r="246" spans="1:7" ht="15.75" customHeight="1" x14ac:dyDescent="0.2">
      <c r="A246" s="666" t="s">
        <v>259</v>
      </c>
      <c r="B246" s="666"/>
      <c r="C246" s="654" t="s">
        <v>258</v>
      </c>
      <c r="D246" s="645" t="s">
        <v>164</v>
      </c>
      <c r="E246" s="670" t="s">
        <v>247</v>
      </c>
      <c r="F246" s="671"/>
      <c r="G246" s="671"/>
    </row>
    <row r="247" spans="1:7" ht="15.75" customHeight="1" x14ac:dyDescent="0.2">
      <c r="A247" s="667"/>
      <c r="B247" s="667"/>
      <c r="C247" s="669"/>
      <c r="D247" s="652"/>
      <c r="E247" s="654" t="s">
        <v>241</v>
      </c>
      <c r="F247" s="654" t="s">
        <v>222</v>
      </c>
      <c r="G247" s="645" t="s">
        <v>281</v>
      </c>
    </row>
    <row r="248" spans="1:7" ht="15.75" customHeight="1" x14ac:dyDescent="0.2">
      <c r="A248" s="668"/>
      <c r="B248" s="668"/>
      <c r="C248" s="661"/>
      <c r="D248" s="653"/>
      <c r="E248" s="661"/>
      <c r="F248" s="661"/>
      <c r="G248" s="647"/>
    </row>
    <row r="249" spans="1:7" ht="15.75" customHeight="1" x14ac:dyDescent="0.25">
      <c r="A249" s="184" t="s">
        <v>223</v>
      </c>
      <c r="B249" s="184"/>
      <c r="C249" s="194"/>
      <c r="D249" s="3"/>
      <c r="E249" s="3"/>
      <c r="F249" s="3"/>
      <c r="G249" s="662"/>
    </row>
    <row r="250" spans="1:7" ht="15.75" customHeight="1" x14ac:dyDescent="0.25">
      <c r="A250" s="184"/>
      <c r="B250" s="184"/>
      <c r="C250" s="195"/>
      <c r="D250" s="3"/>
      <c r="E250" s="3"/>
      <c r="F250" s="3"/>
      <c r="G250" s="663"/>
    </row>
    <row r="251" spans="1:7" ht="15.75" customHeight="1" x14ac:dyDescent="0.25">
      <c r="A251" s="5"/>
      <c r="B251" s="5"/>
      <c r="C251" s="196"/>
      <c r="D251" s="4"/>
      <c r="E251" s="4"/>
      <c r="F251" s="4"/>
      <c r="G251" s="5"/>
    </row>
    <row r="252" spans="1:7" ht="15.75" customHeight="1" x14ac:dyDescent="0.25">
      <c r="A252" s="664" t="s">
        <v>1</v>
      </c>
      <c r="B252" s="664"/>
      <c r="C252" s="665"/>
      <c r="D252" s="4"/>
      <c r="E252" s="4"/>
      <c r="F252" s="4"/>
      <c r="G252" s="192"/>
    </row>
    <row r="255" spans="1:7" ht="15.75" customHeight="1" x14ac:dyDescent="0.25">
      <c r="A255" s="535" t="s">
        <v>282</v>
      </c>
      <c r="B255" s="536"/>
      <c r="C255" s="536"/>
      <c r="D255" s="536"/>
      <c r="E255" s="536"/>
      <c r="F255" s="536"/>
      <c r="G255" s="554"/>
    </row>
    <row r="256" spans="1:7" ht="15.75" customHeight="1" x14ac:dyDescent="0.25">
      <c r="A256" s="535" t="s">
        <v>256</v>
      </c>
      <c r="B256" s="536"/>
      <c r="C256" s="536"/>
      <c r="D256" s="536"/>
      <c r="E256" s="536"/>
      <c r="F256" s="536"/>
      <c r="G256" s="554"/>
    </row>
    <row r="257" spans="1:7" ht="15.75" customHeight="1" x14ac:dyDescent="0.25">
      <c r="A257" s="535" t="s">
        <v>283</v>
      </c>
      <c r="B257" s="536"/>
      <c r="C257" s="536"/>
      <c r="D257" s="536"/>
      <c r="E257" s="536"/>
      <c r="F257" s="536"/>
      <c r="G257" s="554"/>
    </row>
    <row r="258" spans="1:7" ht="15.75" customHeight="1" x14ac:dyDescent="0.25">
      <c r="A258" s="84" t="s">
        <v>227</v>
      </c>
      <c r="B258" s="37"/>
      <c r="C258" s="37"/>
      <c r="D258" s="37"/>
      <c r="E258" s="37"/>
      <c r="F258" s="38"/>
      <c r="G258" s="85"/>
    </row>
    <row r="259" spans="1:7" ht="15.75" customHeight="1" x14ac:dyDescent="0.2">
      <c r="A259" s="666" t="s">
        <v>259</v>
      </c>
      <c r="B259" s="666"/>
      <c r="C259" s="654" t="s">
        <v>258</v>
      </c>
      <c r="D259" s="645" t="s">
        <v>164</v>
      </c>
      <c r="E259" s="670" t="s">
        <v>247</v>
      </c>
      <c r="F259" s="671"/>
      <c r="G259" s="671"/>
    </row>
    <row r="260" spans="1:7" ht="15.75" customHeight="1" x14ac:dyDescent="0.2">
      <c r="A260" s="667"/>
      <c r="B260" s="667"/>
      <c r="C260" s="669"/>
      <c r="D260" s="652"/>
      <c r="E260" s="654" t="s">
        <v>241</v>
      </c>
      <c r="F260" s="654" t="s">
        <v>222</v>
      </c>
      <c r="G260" s="645" t="s">
        <v>284</v>
      </c>
    </row>
    <row r="261" spans="1:7" ht="15.75" customHeight="1" x14ac:dyDescent="0.2">
      <c r="A261" s="668"/>
      <c r="B261" s="668"/>
      <c r="C261" s="661"/>
      <c r="D261" s="653"/>
      <c r="E261" s="661"/>
      <c r="F261" s="661"/>
      <c r="G261" s="647"/>
    </row>
    <row r="262" spans="1:7" ht="15.75" customHeight="1" x14ac:dyDescent="0.25">
      <c r="A262" s="184" t="s">
        <v>223</v>
      </c>
      <c r="B262" s="184"/>
      <c r="C262" s="194"/>
      <c r="D262" s="3"/>
      <c r="E262" s="3"/>
      <c r="F262" s="3"/>
      <c r="G262" s="662"/>
    </row>
    <row r="263" spans="1:7" ht="15.75" customHeight="1" x14ac:dyDescent="0.25">
      <c r="A263" s="184"/>
      <c r="B263" s="184"/>
      <c r="C263" s="195"/>
      <c r="D263" s="3"/>
      <c r="E263" s="3"/>
      <c r="F263" s="3"/>
      <c r="G263" s="663"/>
    </row>
    <row r="264" spans="1:7" ht="15.75" customHeight="1" x14ac:dyDescent="0.25">
      <c r="A264" s="5"/>
      <c r="B264" s="5"/>
      <c r="C264" s="196"/>
      <c r="D264" s="4"/>
      <c r="E264" s="4"/>
      <c r="F264" s="4"/>
      <c r="G264" s="5"/>
    </row>
    <row r="265" spans="1:7" ht="15.75" customHeight="1" x14ac:dyDescent="0.25">
      <c r="A265" s="664" t="s">
        <v>1</v>
      </c>
      <c r="B265" s="664"/>
      <c r="C265" s="665"/>
      <c r="D265" s="4"/>
      <c r="E265" s="4"/>
      <c r="F265" s="4"/>
      <c r="G265" s="192"/>
    </row>
    <row r="268" spans="1:7" ht="15.75" customHeight="1" x14ac:dyDescent="0.25">
      <c r="A268" s="535" t="s">
        <v>285</v>
      </c>
      <c r="B268" s="536"/>
      <c r="C268" s="536"/>
      <c r="D268" s="536"/>
      <c r="E268" s="536"/>
      <c r="F268" s="536"/>
      <c r="G268" s="554"/>
    </row>
    <row r="269" spans="1:7" ht="15.75" customHeight="1" x14ac:dyDescent="0.25">
      <c r="A269" s="535" t="s">
        <v>256</v>
      </c>
      <c r="B269" s="536"/>
      <c r="C269" s="536"/>
      <c r="D269" s="536"/>
      <c r="E269" s="536"/>
      <c r="F269" s="536"/>
      <c r="G269" s="554"/>
    </row>
    <row r="270" spans="1:7" ht="15.75" customHeight="1" x14ac:dyDescent="0.25">
      <c r="A270" s="535" t="s">
        <v>286</v>
      </c>
      <c r="B270" s="536"/>
      <c r="C270" s="536"/>
      <c r="D270" s="536"/>
      <c r="E270" s="536"/>
      <c r="F270" s="536"/>
      <c r="G270" s="554"/>
    </row>
    <row r="271" spans="1:7" ht="15.75" customHeight="1" x14ac:dyDescent="0.25">
      <c r="A271" s="84" t="s">
        <v>227</v>
      </c>
      <c r="B271" s="37"/>
      <c r="C271" s="37"/>
      <c r="D271" s="37"/>
      <c r="E271" s="37"/>
      <c r="F271" s="38"/>
      <c r="G271" s="85"/>
    </row>
    <row r="272" spans="1:7" ht="15.75" customHeight="1" x14ac:dyDescent="0.2">
      <c r="A272" s="666" t="s">
        <v>259</v>
      </c>
      <c r="B272" s="666"/>
      <c r="C272" s="654" t="s">
        <v>258</v>
      </c>
      <c r="D272" s="645" t="s">
        <v>164</v>
      </c>
      <c r="E272" s="670" t="s">
        <v>247</v>
      </c>
      <c r="F272" s="671"/>
      <c r="G272" s="671"/>
    </row>
    <row r="273" spans="1:7" ht="15.75" customHeight="1" x14ac:dyDescent="0.2">
      <c r="A273" s="667"/>
      <c r="B273" s="667"/>
      <c r="C273" s="669"/>
      <c r="D273" s="652"/>
      <c r="E273" s="654" t="s">
        <v>241</v>
      </c>
      <c r="F273" s="654" t="s">
        <v>222</v>
      </c>
      <c r="G273" s="645" t="s">
        <v>287</v>
      </c>
    </row>
    <row r="274" spans="1:7" ht="15.75" customHeight="1" x14ac:dyDescent="0.2">
      <c r="A274" s="668"/>
      <c r="B274" s="668"/>
      <c r="C274" s="661"/>
      <c r="D274" s="653"/>
      <c r="E274" s="661"/>
      <c r="F274" s="661"/>
      <c r="G274" s="647"/>
    </row>
    <row r="275" spans="1:7" ht="15.75" customHeight="1" x14ac:dyDescent="0.25">
      <c r="A275" s="184" t="s">
        <v>223</v>
      </c>
      <c r="B275" s="184"/>
      <c r="C275" s="194"/>
      <c r="D275" s="3"/>
      <c r="E275" s="3"/>
      <c r="F275" s="3"/>
      <c r="G275" s="662"/>
    </row>
    <row r="276" spans="1:7" ht="15.75" customHeight="1" x14ac:dyDescent="0.25">
      <c r="A276" s="184"/>
      <c r="B276" s="184"/>
      <c r="C276" s="195"/>
      <c r="D276" s="3"/>
      <c r="E276" s="3"/>
      <c r="F276" s="3"/>
      <c r="G276" s="663"/>
    </row>
    <row r="277" spans="1:7" ht="15.75" customHeight="1" x14ac:dyDescent="0.25">
      <c r="A277" s="5"/>
      <c r="B277" s="5"/>
      <c r="C277" s="196"/>
      <c r="D277" s="4"/>
      <c r="E277" s="4"/>
      <c r="F277" s="4"/>
      <c r="G277" s="5"/>
    </row>
    <row r="278" spans="1:7" ht="15.75" customHeight="1" x14ac:dyDescent="0.25">
      <c r="A278" s="664" t="s">
        <v>1</v>
      </c>
      <c r="B278" s="664"/>
      <c r="C278" s="665"/>
      <c r="D278" s="4"/>
      <c r="E278" s="4"/>
      <c r="F278" s="4"/>
      <c r="G278" s="192"/>
    </row>
    <row r="281" spans="1:7" ht="15.75" customHeight="1" x14ac:dyDescent="0.25">
      <c r="A281" s="535" t="s">
        <v>288</v>
      </c>
      <c r="B281" s="536"/>
      <c r="C281" s="536"/>
      <c r="D281" s="536"/>
      <c r="E281" s="536"/>
      <c r="F281" s="536"/>
      <c r="G281" s="554"/>
    </row>
    <row r="282" spans="1:7" ht="15.75" customHeight="1" x14ac:dyDescent="0.25">
      <c r="A282" s="535" t="s">
        <v>256</v>
      </c>
      <c r="B282" s="536"/>
      <c r="C282" s="536"/>
      <c r="D282" s="536"/>
      <c r="E282" s="536"/>
      <c r="F282" s="536"/>
      <c r="G282" s="554"/>
    </row>
    <row r="283" spans="1:7" ht="15.75" customHeight="1" x14ac:dyDescent="0.25">
      <c r="A283" s="535" t="s">
        <v>289</v>
      </c>
      <c r="B283" s="536"/>
      <c r="C283" s="536"/>
      <c r="D283" s="536"/>
      <c r="E283" s="536"/>
      <c r="F283" s="536"/>
      <c r="G283" s="554"/>
    </row>
    <row r="284" spans="1:7" ht="15.75" customHeight="1" x14ac:dyDescent="0.25">
      <c r="A284" s="84" t="s">
        <v>227</v>
      </c>
      <c r="B284" s="37"/>
      <c r="C284" s="37"/>
      <c r="D284" s="37"/>
      <c r="E284" s="37"/>
      <c r="F284" s="38"/>
      <c r="G284" s="85"/>
    </row>
    <row r="285" spans="1:7" ht="15.75" customHeight="1" x14ac:dyDescent="0.2">
      <c r="A285" s="666" t="s">
        <v>259</v>
      </c>
      <c r="B285" s="666"/>
      <c r="C285" s="654" t="s">
        <v>258</v>
      </c>
      <c r="D285" s="645" t="s">
        <v>164</v>
      </c>
      <c r="E285" s="670" t="s">
        <v>247</v>
      </c>
      <c r="F285" s="671"/>
      <c r="G285" s="671"/>
    </row>
    <row r="286" spans="1:7" ht="15.75" customHeight="1" x14ac:dyDescent="0.2">
      <c r="A286" s="667"/>
      <c r="B286" s="667"/>
      <c r="C286" s="669"/>
      <c r="D286" s="652"/>
      <c r="E286" s="654" t="s">
        <v>241</v>
      </c>
      <c r="F286" s="654" t="s">
        <v>222</v>
      </c>
      <c r="G286" s="645" t="s">
        <v>290</v>
      </c>
    </row>
    <row r="287" spans="1:7" ht="15.75" customHeight="1" x14ac:dyDescent="0.2">
      <c r="A287" s="668"/>
      <c r="B287" s="668"/>
      <c r="C287" s="661"/>
      <c r="D287" s="653"/>
      <c r="E287" s="661"/>
      <c r="F287" s="661"/>
      <c r="G287" s="647"/>
    </row>
    <row r="288" spans="1:7" ht="15.75" customHeight="1" x14ac:dyDescent="0.25">
      <c r="A288" s="184" t="s">
        <v>223</v>
      </c>
      <c r="B288" s="184"/>
      <c r="C288" s="194"/>
      <c r="D288" s="3"/>
      <c r="E288" s="3"/>
      <c r="F288" s="3"/>
      <c r="G288" s="662"/>
    </row>
    <row r="289" spans="1:7" ht="15.75" customHeight="1" x14ac:dyDescent="0.25">
      <c r="A289" s="184"/>
      <c r="B289" s="184"/>
      <c r="C289" s="195"/>
      <c r="D289" s="3"/>
      <c r="E289" s="3"/>
      <c r="F289" s="3"/>
      <c r="G289" s="663"/>
    </row>
    <row r="290" spans="1:7" ht="15.75" customHeight="1" x14ac:dyDescent="0.25">
      <c r="A290" s="5"/>
      <c r="B290" s="5"/>
      <c r="C290" s="196"/>
      <c r="D290" s="4"/>
      <c r="E290" s="4"/>
      <c r="F290" s="4"/>
      <c r="G290" s="5"/>
    </row>
    <row r="291" spans="1:7" ht="15.75" customHeight="1" x14ac:dyDescent="0.25">
      <c r="A291" s="664" t="s">
        <v>1</v>
      </c>
      <c r="B291" s="664"/>
      <c r="C291" s="665"/>
      <c r="D291" s="4"/>
      <c r="E291" s="4"/>
      <c r="F291" s="4"/>
      <c r="G291" s="192"/>
    </row>
    <row r="294" spans="1:7" ht="15.75" customHeight="1" x14ac:dyDescent="0.25">
      <c r="A294" s="535" t="s">
        <v>291</v>
      </c>
      <c r="B294" s="536"/>
      <c r="C294" s="536"/>
      <c r="D294" s="536"/>
      <c r="E294" s="536"/>
      <c r="F294" s="536"/>
      <c r="G294" s="554"/>
    </row>
    <row r="295" spans="1:7" ht="15.75" customHeight="1" x14ac:dyDescent="0.25">
      <c r="A295" s="535" t="s">
        <v>256</v>
      </c>
      <c r="B295" s="536"/>
      <c r="C295" s="536"/>
      <c r="D295" s="536"/>
      <c r="E295" s="536"/>
      <c r="F295" s="536"/>
      <c r="G295" s="554"/>
    </row>
    <row r="296" spans="1:7" ht="15.75" customHeight="1" x14ac:dyDescent="0.25">
      <c r="A296" s="535" t="s">
        <v>292</v>
      </c>
      <c r="B296" s="536"/>
      <c r="C296" s="536"/>
      <c r="D296" s="536"/>
      <c r="E296" s="536"/>
      <c r="F296" s="536"/>
      <c r="G296" s="554"/>
    </row>
    <row r="297" spans="1:7" ht="15.75" customHeight="1" x14ac:dyDescent="0.25">
      <c r="A297" s="84" t="s">
        <v>227</v>
      </c>
      <c r="B297" s="37"/>
      <c r="C297" s="37"/>
      <c r="D297" s="37"/>
      <c r="E297" s="37"/>
      <c r="F297" s="38"/>
      <c r="G297" s="85"/>
    </row>
    <row r="298" spans="1:7" ht="15.75" customHeight="1" x14ac:dyDescent="0.2">
      <c r="A298" s="666" t="s">
        <v>259</v>
      </c>
      <c r="B298" s="666"/>
      <c r="C298" s="654" t="s">
        <v>258</v>
      </c>
      <c r="D298" s="645" t="s">
        <v>164</v>
      </c>
      <c r="E298" s="670" t="s">
        <v>247</v>
      </c>
      <c r="F298" s="671"/>
      <c r="G298" s="671"/>
    </row>
    <row r="299" spans="1:7" ht="15.75" customHeight="1" x14ac:dyDescent="0.2">
      <c r="A299" s="667"/>
      <c r="B299" s="667"/>
      <c r="C299" s="669"/>
      <c r="D299" s="652"/>
      <c r="E299" s="654" t="s">
        <v>241</v>
      </c>
      <c r="F299" s="654" t="s">
        <v>222</v>
      </c>
      <c r="G299" s="645" t="s">
        <v>293</v>
      </c>
    </row>
    <row r="300" spans="1:7" ht="15.75" customHeight="1" x14ac:dyDescent="0.2">
      <c r="A300" s="668"/>
      <c r="B300" s="668"/>
      <c r="C300" s="661"/>
      <c r="D300" s="653"/>
      <c r="E300" s="661"/>
      <c r="F300" s="661"/>
      <c r="G300" s="647"/>
    </row>
    <row r="301" spans="1:7" ht="15.75" customHeight="1" x14ac:dyDescent="0.25">
      <c r="A301" s="184" t="s">
        <v>223</v>
      </c>
      <c r="B301" s="184"/>
      <c r="C301" s="194"/>
      <c r="D301" s="3"/>
      <c r="E301" s="3"/>
      <c r="F301" s="3"/>
      <c r="G301" s="662"/>
    </row>
    <row r="302" spans="1:7" ht="15.75" customHeight="1" x14ac:dyDescent="0.25">
      <c r="A302" s="184"/>
      <c r="B302" s="184"/>
      <c r="C302" s="195"/>
      <c r="D302" s="3"/>
      <c r="E302" s="3"/>
      <c r="F302" s="3"/>
      <c r="G302" s="663"/>
    </row>
    <row r="303" spans="1:7" ht="15.75" customHeight="1" x14ac:dyDescent="0.25">
      <c r="A303" s="5"/>
      <c r="B303" s="5"/>
      <c r="C303" s="196"/>
      <c r="D303" s="4"/>
      <c r="E303" s="4"/>
      <c r="F303" s="4"/>
      <c r="G303" s="5"/>
    </row>
    <row r="304" spans="1:7" ht="15.75" customHeight="1" x14ac:dyDescent="0.25">
      <c r="A304" s="664" t="s">
        <v>1</v>
      </c>
      <c r="B304" s="664"/>
      <c r="C304" s="665"/>
      <c r="D304" s="4"/>
      <c r="E304" s="4"/>
      <c r="F304" s="4"/>
      <c r="G304" s="192"/>
    </row>
    <row r="307" spans="1:7" ht="15.75" customHeight="1" x14ac:dyDescent="0.25">
      <c r="A307" s="535" t="s">
        <v>294</v>
      </c>
      <c r="B307" s="536"/>
      <c r="C307" s="536"/>
      <c r="D307" s="536"/>
      <c r="E307" s="536"/>
      <c r="F307" s="536"/>
      <c r="G307" s="554"/>
    </row>
    <row r="308" spans="1:7" ht="15.75" customHeight="1" x14ac:dyDescent="0.25">
      <c r="A308" s="535" t="s">
        <v>256</v>
      </c>
      <c r="B308" s="536"/>
      <c r="C308" s="536"/>
      <c r="D308" s="536"/>
      <c r="E308" s="536"/>
      <c r="F308" s="536"/>
      <c r="G308" s="554"/>
    </row>
    <row r="309" spans="1:7" ht="15.75" customHeight="1" x14ac:dyDescent="0.25">
      <c r="A309" s="535" t="s">
        <v>295</v>
      </c>
      <c r="B309" s="536"/>
      <c r="C309" s="536"/>
      <c r="D309" s="536"/>
      <c r="E309" s="536"/>
      <c r="F309" s="536"/>
      <c r="G309" s="554"/>
    </row>
    <row r="310" spans="1:7" ht="15.75" customHeight="1" x14ac:dyDescent="0.25">
      <c r="A310" s="84" t="s">
        <v>227</v>
      </c>
      <c r="B310" s="37"/>
      <c r="C310" s="37"/>
      <c r="D310" s="37"/>
      <c r="E310" s="37"/>
      <c r="F310" s="38"/>
      <c r="G310" s="85"/>
    </row>
    <row r="311" spans="1:7" ht="15.75" customHeight="1" x14ac:dyDescent="0.2">
      <c r="A311" s="666" t="s">
        <v>259</v>
      </c>
      <c r="B311" s="666"/>
      <c r="C311" s="654" t="s">
        <v>258</v>
      </c>
      <c r="D311" s="645" t="s">
        <v>164</v>
      </c>
      <c r="E311" s="670" t="s">
        <v>247</v>
      </c>
      <c r="F311" s="671"/>
      <c r="G311" s="671"/>
    </row>
    <row r="312" spans="1:7" ht="15.75" customHeight="1" x14ac:dyDescent="0.2">
      <c r="A312" s="667"/>
      <c r="B312" s="667"/>
      <c r="C312" s="669"/>
      <c r="D312" s="652"/>
      <c r="E312" s="654" t="s">
        <v>241</v>
      </c>
      <c r="F312" s="654" t="s">
        <v>222</v>
      </c>
      <c r="G312" s="645" t="s">
        <v>296</v>
      </c>
    </row>
    <row r="313" spans="1:7" ht="15.75" customHeight="1" x14ac:dyDescent="0.2">
      <c r="A313" s="668"/>
      <c r="B313" s="668"/>
      <c r="C313" s="661"/>
      <c r="D313" s="653"/>
      <c r="E313" s="661"/>
      <c r="F313" s="661"/>
      <c r="G313" s="647"/>
    </row>
    <row r="314" spans="1:7" ht="15.75" customHeight="1" x14ac:dyDescent="0.25">
      <c r="A314" s="184" t="s">
        <v>223</v>
      </c>
      <c r="B314" s="184"/>
      <c r="C314" s="194"/>
      <c r="D314" s="3"/>
      <c r="E314" s="3"/>
      <c r="F314" s="3"/>
      <c r="G314" s="662"/>
    </row>
    <row r="315" spans="1:7" ht="15.75" customHeight="1" x14ac:dyDescent="0.25">
      <c r="A315" s="184"/>
      <c r="B315" s="184"/>
      <c r="C315" s="195"/>
      <c r="D315" s="3"/>
      <c r="E315" s="3"/>
      <c r="F315" s="3"/>
      <c r="G315" s="663"/>
    </row>
    <row r="316" spans="1:7" ht="15.75" customHeight="1" x14ac:dyDescent="0.25">
      <c r="A316" s="5"/>
      <c r="B316" s="5"/>
      <c r="C316" s="196"/>
      <c r="D316" s="4"/>
      <c r="E316" s="4"/>
      <c r="F316" s="4"/>
      <c r="G316" s="5"/>
    </row>
    <row r="317" spans="1:7" ht="15.75" customHeight="1" x14ac:dyDescent="0.25">
      <c r="A317" s="664" t="s">
        <v>1</v>
      </c>
      <c r="B317" s="664"/>
      <c r="C317" s="665"/>
      <c r="D317" s="4"/>
      <c r="E317" s="4"/>
      <c r="F317" s="4"/>
      <c r="G317" s="192"/>
    </row>
    <row r="320" spans="1:7" ht="15.75" customHeight="1" x14ac:dyDescent="0.25">
      <c r="A320" s="535" t="s">
        <v>297</v>
      </c>
      <c r="B320" s="536"/>
      <c r="C320" s="536"/>
      <c r="D320" s="536"/>
      <c r="E320" s="536"/>
      <c r="F320" s="536"/>
      <c r="G320" s="554"/>
    </row>
    <row r="321" spans="1:7" ht="15.75" customHeight="1" x14ac:dyDescent="0.25">
      <c r="A321" s="535" t="s">
        <v>256</v>
      </c>
      <c r="B321" s="536"/>
      <c r="C321" s="536"/>
      <c r="D321" s="536"/>
      <c r="E321" s="536"/>
      <c r="F321" s="536"/>
      <c r="G321" s="554"/>
    </row>
    <row r="322" spans="1:7" ht="15.75" customHeight="1" x14ac:dyDescent="0.25">
      <c r="A322" s="535" t="s">
        <v>298</v>
      </c>
      <c r="B322" s="536"/>
      <c r="C322" s="536"/>
      <c r="D322" s="536"/>
      <c r="E322" s="536"/>
      <c r="F322" s="536"/>
      <c r="G322" s="554"/>
    </row>
    <row r="323" spans="1:7" ht="15.75" customHeight="1" x14ac:dyDescent="0.25">
      <c r="A323" s="84" t="s">
        <v>227</v>
      </c>
      <c r="B323" s="37"/>
      <c r="C323" s="37"/>
      <c r="D323" s="37"/>
      <c r="E323" s="37"/>
      <c r="F323" s="38"/>
      <c r="G323" s="85"/>
    </row>
    <row r="324" spans="1:7" ht="15.75" customHeight="1" x14ac:dyDescent="0.2">
      <c r="A324" s="666" t="s">
        <v>259</v>
      </c>
      <c r="B324" s="666"/>
      <c r="C324" s="654" t="s">
        <v>258</v>
      </c>
      <c r="D324" s="645" t="s">
        <v>164</v>
      </c>
      <c r="E324" s="670" t="s">
        <v>247</v>
      </c>
      <c r="F324" s="671"/>
      <c r="G324" s="671"/>
    </row>
    <row r="325" spans="1:7" ht="15.75" customHeight="1" x14ac:dyDescent="0.2">
      <c r="A325" s="667"/>
      <c r="B325" s="667"/>
      <c r="C325" s="669"/>
      <c r="D325" s="652"/>
      <c r="E325" s="654" t="s">
        <v>241</v>
      </c>
      <c r="F325" s="654" t="s">
        <v>222</v>
      </c>
      <c r="G325" s="645" t="s">
        <v>299</v>
      </c>
    </row>
    <row r="326" spans="1:7" ht="15.75" customHeight="1" x14ac:dyDescent="0.2">
      <c r="A326" s="668"/>
      <c r="B326" s="668"/>
      <c r="C326" s="661"/>
      <c r="D326" s="653"/>
      <c r="E326" s="661"/>
      <c r="F326" s="661"/>
      <c r="G326" s="647"/>
    </row>
    <row r="327" spans="1:7" ht="15.75" customHeight="1" x14ac:dyDescent="0.25">
      <c r="A327" s="184" t="s">
        <v>223</v>
      </c>
      <c r="B327" s="184"/>
      <c r="C327" s="194"/>
      <c r="D327" s="3"/>
      <c r="E327" s="3"/>
      <c r="F327" s="3"/>
      <c r="G327" s="662"/>
    </row>
    <row r="328" spans="1:7" ht="15.75" customHeight="1" x14ac:dyDescent="0.25">
      <c r="A328" s="184"/>
      <c r="B328" s="184"/>
      <c r="C328" s="195"/>
      <c r="D328" s="3"/>
      <c r="E328" s="3"/>
      <c r="F328" s="3"/>
      <c r="G328" s="663"/>
    </row>
    <row r="329" spans="1:7" ht="15.75" customHeight="1" x14ac:dyDescent="0.25">
      <c r="A329" s="5"/>
      <c r="B329" s="5"/>
      <c r="C329" s="196"/>
      <c r="D329" s="4"/>
      <c r="E329" s="4"/>
      <c r="F329" s="4"/>
      <c r="G329" s="5"/>
    </row>
    <row r="330" spans="1:7" ht="15.75" customHeight="1" x14ac:dyDescent="0.25">
      <c r="A330" s="664" t="s">
        <v>1</v>
      </c>
      <c r="B330" s="664"/>
      <c r="C330" s="665"/>
      <c r="D330" s="4"/>
      <c r="E330" s="4"/>
      <c r="F330" s="4"/>
      <c r="G330" s="192"/>
    </row>
    <row r="333" spans="1:7" ht="15.75" customHeight="1" x14ac:dyDescent="0.25">
      <c r="A333" s="535" t="s">
        <v>300</v>
      </c>
      <c r="B333" s="536"/>
      <c r="C333" s="536"/>
      <c r="D333" s="536"/>
      <c r="E333" s="536"/>
      <c r="F333" s="536"/>
      <c r="G333" s="554"/>
    </row>
    <row r="334" spans="1:7" ht="15.75" customHeight="1" x14ac:dyDescent="0.25">
      <c r="A334" s="535" t="s">
        <v>256</v>
      </c>
      <c r="B334" s="536"/>
      <c r="C334" s="536"/>
      <c r="D334" s="536"/>
      <c r="E334" s="536"/>
      <c r="F334" s="536"/>
      <c r="G334" s="554"/>
    </row>
    <row r="335" spans="1:7" ht="15.75" customHeight="1" x14ac:dyDescent="0.25">
      <c r="A335" s="535" t="s">
        <v>301</v>
      </c>
      <c r="B335" s="536"/>
      <c r="C335" s="536"/>
      <c r="D335" s="536"/>
      <c r="E335" s="536"/>
      <c r="F335" s="536"/>
      <c r="G335" s="554"/>
    </row>
    <row r="336" spans="1:7" ht="15.75" customHeight="1" x14ac:dyDescent="0.25">
      <c r="A336" s="84" t="s">
        <v>227</v>
      </c>
      <c r="B336" s="37"/>
      <c r="C336" s="37"/>
      <c r="D336" s="37"/>
      <c r="E336" s="37"/>
      <c r="F336" s="38"/>
      <c r="G336" s="85"/>
    </row>
    <row r="337" spans="1:7" ht="15.75" customHeight="1" x14ac:dyDescent="0.2">
      <c r="A337" s="666" t="s">
        <v>259</v>
      </c>
      <c r="B337" s="666"/>
      <c r="C337" s="654" t="s">
        <v>258</v>
      </c>
      <c r="D337" s="645" t="s">
        <v>164</v>
      </c>
      <c r="E337" s="670" t="s">
        <v>247</v>
      </c>
      <c r="F337" s="671"/>
      <c r="G337" s="671"/>
    </row>
    <row r="338" spans="1:7" ht="15.75" customHeight="1" x14ac:dyDescent="0.2">
      <c r="A338" s="667"/>
      <c r="B338" s="667"/>
      <c r="C338" s="669"/>
      <c r="D338" s="652"/>
      <c r="E338" s="654" t="s">
        <v>241</v>
      </c>
      <c r="F338" s="654" t="s">
        <v>222</v>
      </c>
      <c r="G338" s="645" t="s">
        <v>302</v>
      </c>
    </row>
    <row r="339" spans="1:7" ht="15.75" customHeight="1" x14ac:dyDescent="0.2">
      <c r="A339" s="668"/>
      <c r="B339" s="668"/>
      <c r="C339" s="661"/>
      <c r="D339" s="653"/>
      <c r="E339" s="661"/>
      <c r="F339" s="661"/>
      <c r="G339" s="647"/>
    </row>
    <row r="340" spans="1:7" ht="15.75" customHeight="1" x14ac:dyDescent="0.25">
      <c r="A340" s="184" t="s">
        <v>223</v>
      </c>
      <c r="B340" s="184"/>
      <c r="C340" s="194"/>
      <c r="D340" s="3"/>
      <c r="E340" s="3"/>
      <c r="F340" s="3"/>
      <c r="G340" s="662"/>
    </row>
    <row r="341" spans="1:7" ht="15.75" customHeight="1" x14ac:dyDescent="0.25">
      <c r="A341" s="184"/>
      <c r="B341" s="184"/>
      <c r="C341" s="195"/>
      <c r="D341" s="3"/>
      <c r="E341" s="3"/>
      <c r="F341" s="3"/>
      <c r="G341" s="663"/>
    </row>
    <row r="342" spans="1:7" ht="15.75" customHeight="1" x14ac:dyDescent="0.25">
      <c r="A342" s="5"/>
      <c r="B342" s="5"/>
      <c r="C342" s="196"/>
      <c r="D342" s="4"/>
      <c r="E342" s="4"/>
      <c r="F342" s="4"/>
      <c r="G342" s="5"/>
    </row>
    <row r="343" spans="1:7" ht="15.75" customHeight="1" x14ac:dyDescent="0.25">
      <c r="A343" s="664" t="s">
        <v>1</v>
      </c>
      <c r="B343" s="664"/>
      <c r="C343" s="665"/>
      <c r="D343" s="4"/>
      <c r="E343" s="4"/>
      <c r="F343" s="4"/>
      <c r="G343" s="192"/>
    </row>
  </sheetData>
  <mergeCells count="296">
    <mergeCell ref="G340:G341"/>
    <mergeCell ref="A343:C343"/>
    <mergeCell ref="G327:G328"/>
    <mergeCell ref="A330:C330"/>
    <mergeCell ref="A333:G333"/>
    <mergeCell ref="A334:G334"/>
    <mergeCell ref="A335:G335"/>
    <mergeCell ref="A337:B339"/>
    <mergeCell ref="C337:C339"/>
    <mergeCell ref="D337:D339"/>
    <mergeCell ref="E337:G337"/>
    <mergeCell ref="E338:E339"/>
    <mergeCell ref="F338:F339"/>
    <mergeCell ref="G338:G339"/>
    <mergeCell ref="G314:G315"/>
    <mergeCell ref="A317:C317"/>
    <mergeCell ref="A320:G320"/>
    <mergeCell ref="A321:G321"/>
    <mergeCell ref="A322:G322"/>
    <mergeCell ref="A324:B326"/>
    <mergeCell ref="C324:C326"/>
    <mergeCell ref="D324:D326"/>
    <mergeCell ref="E324:G324"/>
    <mergeCell ref="E325:E326"/>
    <mergeCell ref="F325:F326"/>
    <mergeCell ref="G325:G326"/>
    <mergeCell ref="G301:G302"/>
    <mergeCell ref="A304:C304"/>
    <mergeCell ref="A307:G307"/>
    <mergeCell ref="A308:G308"/>
    <mergeCell ref="A309:G309"/>
    <mergeCell ref="A311:B313"/>
    <mergeCell ref="C311:C313"/>
    <mergeCell ref="D311:D313"/>
    <mergeCell ref="E311:G311"/>
    <mergeCell ref="E312:E313"/>
    <mergeCell ref="F312:F313"/>
    <mergeCell ref="G312:G313"/>
    <mergeCell ref="G288:G289"/>
    <mergeCell ref="A291:C291"/>
    <mergeCell ref="A294:G294"/>
    <mergeCell ref="A295:G295"/>
    <mergeCell ref="A296:G296"/>
    <mergeCell ref="A298:B300"/>
    <mergeCell ref="C298:C300"/>
    <mergeCell ref="D298:D300"/>
    <mergeCell ref="E298:G298"/>
    <mergeCell ref="E299:E300"/>
    <mergeCell ref="F299:F300"/>
    <mergeCell ref="G299:G300"/>
    <mergeCell ref="A281:G281"/>
    <mergeCell ref="A282:G282"/>
    <mergeCell ref="A283:G283"/>
    <mergeCell ref="A285:B287"/>
    <mergeCell ref="C285:C287"/>
    <mergeCell ref="D285:D287"/>
    <mergeCell ref="E285:G285"/>
    <mergeCell ref="E286:E287"/>
    <mergeCell ref="F286:F287"/>
    <mergeCell ref="G286:G287"/>
    <mergeCell ref="G11:G12"/>
    <mergeCell ref="D8:D10"/>
    <mergeCell ref="E8:E10"/>
    <mergeCell ref="F8:F10"/>
    <mergeCell ref="A17:G17"/>
    <mergeCell ref="A3:G3"/>
    <mergeCell ref="A4:G4"/>
    <mergeCell ref="A5:G5"/>
    <mergeCell ref="A6:G6"/>
    <mergeCell ref="A8:A10"/>
    <mergeCell ref="B8:B10"/>
    <mergeCell ref="C8:C10"/>
    <mergeCell ref="G8:G10"/>
    <mergeCell ref="G24:G25"/>
    <mergeCell ref="A31:G31"/>
    <mergeCell ref="A32:G32"/>
    <mergeCell ref="A33:G33"/>
    <mergeCell ref="F35:F37"/>
    <mergeCell ref="A18:G18"/>
    <mergeCell ref="A19:G19"/>
    <mergeCell ref="A21:A23"/>
    <mergeCell ref="B21:B23"/>
    <mergeCell ref="C21:C23"/>
    <mergeCell ref="D21:D23"/>
    <mergeCell ref="E21:E23"/>
    <mergeCell ref="F21:F23"/>
    <mergeCell ref="G21:G23"/>
    <mergeCell ref="A46:G46"/>
    <mergeCell ref="A48:A50"/>
    <mergeCell ref="B48:B50"/>
    <mergeCell ref="C48:C50"/>
    <mergeCell ref="D48:D50"/>
    <mergeCell ref="E48:E50"/>
    <mergeCell ref="F48:F50"/>
    <mergeCell ref="G48:G50"/>
    <mergeCell ref="G35:G37"/>
    <mergeCell ref="G38:G39"/>
    <mergeCell ref="A35:E37"/>
    <mergeCell ref="A41:E41"/>
    <mergeCell ref="A44:G44"/>
    <mergeCell ref="A45:G45"/>
    <mergeCell ref="G64:G65"/>
    <mergeCell ref="A67:E67"/>
    <mergeCell ref="A70:G70"/>
    <mergeCell ref="A71:G71"/>
    <mergeCell ref="A72:G72"/>
    <mergeCell ref="D74:D76"/>
    <mergeCell ref="G51:G52"/>
    <mergeCell ref="A57:G57"/>
    <mergeCell ref="A58:G58"/>
    <mergeCell ref="A59:G59"/>
    <mergeCell ref="A61:E63"/>
    <mergeCell ref="F61:F63"/>
    <mergeCell ref="G61:G63"/>
    <mergeCell ref="A74:C76"/>
    <mergeCell ref="A80:C80"/>
    <mergeCell ref="A81:C81"/>
    <mergeCell ref="A82:C82"/>
    <mergeCell ref="A85:G85"/>
    <mergeCell ref="A86:G86"/>
    <mergeCell ref="G77:G78"/>
    <mergeCell ref="E74:G74"/>
    <mergeCell ref="E75:E76"/>
    <mergeCell ref="F75:F76"/>
    <mergeCell ref="G75:G76"/>
    <mergeCell ref="G92:G93"/>
    <mergeCell ref="A89:C91"/>
    <mergeCell ref="A95:C95"/>
    <mergeCell ref="E89:G89"/>
    <mergeCell ref="E90:E91"/>
    <mergeCell ref="F90:F91"/>
    <mergeCell ref="G90:G91"/>
    <mergeCell ref="A87:G87"/>
    <mergeCell ref="D89:D91"/>
    <mergeCell ref="F104:F106"/>
    <mergeCell ref="G104:G106"/>
    <mergeCell ref="G107:G108"/>
    <mergeCell ref="A113:G113"/>
    <mergeCell ref="A114:G114"/>
    <mergeCell ref="A115:G115"/>
    <mergeCell ref="A96:C96"/>
    <mergeCell ref="A97:C97"/>
    <mergeCell ref="A100:G100"/>
    <mergeCell ref="A101:G101"/>
    <mergeCell ref="A102:G102"/>
    <mergeCell ref="A104:A106"/>
    <mergeCell ref="B104:B106"/>
    <mergeCell ref="C104:C106"/>
    <mergeCell ref="D104:D106"/>
    <mergeCell ref="E104:E106"/>
    <mergeCell ref="G117:G119"/>
    <mergeCell ref="G120:G121"/>
    <mergeCell ref="A126:G126"/>
    <mergeCell ref="A127:G127"/>
    <mergeCell ref="A128:G128"/>
    <mergeCell ref="A130:A132"/>
    <mergeCell ref="B130:B132"/>
    <mergeCell ref="C130:C132"/>
    <mergeCell ref="D130:D132"/>
    <mergeCell ref="E130:E132"/>
    <mergeCell ref="A117:A119"/>
    <mergeCell ref="B117:B119"/>
    <mergeCell ref="C117:C119"/>
    <mergeCell ref="D117:D119"/>
    <mergeCell ref="E117:E119"/>
    <mergeCell ref="F117:F119"/>
    <mergeCell ref="A142:E144"/>
    <mergeCell ref="F142:F144"/>
    <mergeCell ref="G142:G144"/>
    <mergeCell ref="G145:G146"/>
    <mergeCell ref="A148:E148"/>
    <mergeCell ref="A151:G151"/>
    <mergeCell ref="F130:F132"/>
    <mergeCell ref="G130:G132"/>
    <mergeCell ref="G133:G134"/>
    <mergeCell ref="A139:G139"/>
    <mergeCell ref="A140:G140"/>
    <mergeCell ref="G158:G159"/>
    <mergeCell ref="A161:C161"/>
    <mergeCell ref="A155:B157"/>
    <mergeCell ref="C155:C157"/>
    <mergeCell ref="A152:G152"/>
    <mergeCell ref="A153:G153"/>
    <mergeCell ref="D155:D157"/>
    <mergeCell ref="E155:G155"/>
    <mergeCell ref="E156:E157"/>
    <mergeCell ref="F156:F157"/>
    <mergeCell ref="G156:G157"/>
    <mergeCell ref="A164:G164"/>
    <mergeCell ref="A165:G165"/>
    <mergeCell ref="A166:G166"/>
    <mergeCell ref="A168:B170"/>
    <mergeCell ref="C168:C170"/>
    <mergeCell ref="D168:D170"/>
    <mergeCell ref="E168:G168"/>
    <mergeCell ref="E169:E170"/>
    <mergeCell ref="F169:F170"/>
    <mergeCell ref="G169:G170"/>
    <mergeCell ref="A181:B183"/>
    <mergeCell ref="C181:C183"/>
    <mergeCell ref="D181:D183"/>
    <mergeCell ref="E181:G181"/>
    <mergeCell ref="E182:E183"/>
    <mergeCell ref="F182:F183"/>
    <mergeCell ref="G182:G183"/>
    <mergeCell ref="G171:G172"/>
    <mergeCell ref="A174:C174"/>
    <mergeCell ref="A177:G177"/>
    <mergeCell ref="A178:G178"/>
    <mergeCell ref="A179:G179"/>
    <mergeCell ref="G184:G185"/>
    <mergeCell ref="A187:C187"/>
    <mergeCell ref="A190:G190"/>
    <mergeCell ref="A191:G191"/>
    <mergeCell ref="A192:G192"/>
    <mergeCell ref="A194:B196"/>
    <mergeCell ref="C194:C196"/>
    <mergeCell ref="D194:D196"/>
    <mergeCell ref="E194:G194"/>
    <mergeCell ref="E195:E196"/>
    <mergeCell ref="A205:G205"/>
    <mergeCell ref="A207:B209"/>
    <mergeCell ref="C207:C209"/>
    <mergeCell ref="D207:D209"/>
    <mergeCell ref="E207:G207"/>
    <mergeCell ref="E208:E209"/>
    <mergeCell ref="F208:F209"/>
    <mergeCell ref="G208:G209"/>
    <mergeCell ref="F195:F196"/>
    <mergeCell ref="G195:G196"/>
    <mergeCell ref="G197:G198"/>
    <mergeCell ref="A200:C200"/>
    <mergeCell ref="A203:G203"/>
    <mergeCell ref="A204:G204"/>
    <mergeCell ref="G210:G211"/>
    <mergeCell ref="A213:C213"/>
    <mergeCell ref="A216:G216"/>
    <mergeCell ref="A217:G217"/>
    <mergeCell ref="A218:G218"/>
    <mergeCell ref="A220:B222"/>
    <mergeCell ref="C220:C222"/>
    <mergeCell ref="D220:D222"/>
    <mergeCell ref="E220:G220"/>
    <mergeCell ref="E221:E222"/>
    <mergeCell ref="A231:G231"/>
    <mergeCell ref="A233:B235"/>
    <mergeCell ref="C233:C235"/>
    <mergeCell ref="D233:D235"/>
    <mergeCell ref="E233:G233"/>
    <mergeCell ref="E234:E235"/>
    <mergeCell ref="F234:F235"/>
    <mergeCell ref="G234:G235"/>
    <mergeCell ref="F221:F222"/>
    <mergeCell ref="G221:G222"/>
    <mergeCell ref="G223:G224"/>
    <mergeCell ref="A226:C226"/>
    <mergeCell ref="A229:G229"/>
    <mergeCell ref="A230:G230"/>
    <mergeCell ref="G236:G237"/>
    <mergeCell ref="A239:C239"/>
    <mergeCell ref="A242:G242"/>
    <mergeCell ref="A243:G243"/>
    <mergeCell ref="A244:G244"/>
    <mergeCell ref="A246:B248"/>
    <mergeCell ref="C246:C248"/>
    <mergeCell ref="D246:D248"/>
    <mergeCell ref="E246:G246"/>
    <mergeCell ref="E247:E248"/>
    <mergeCell ref="A257:G257"/>
    <mergeCell ref="A259:B261"/>
    <mergeCell ref="C259:C261"/>
    <mergeCell ref="D259:D261"/>
    <mergeCell ref="E259:G259"/>
    <mergeCell ref="E260:E261"/>
    <mergeCell ref="F260:F261"/>
    <mergeCell ref="G260:G261"/>
    <mergeCell ref="F247:F248"/>
    <mergeCell ref="G247:G248"/>
    <mergeCell ref="G249:G250"/>
    <mergeCell ref="A252:C252"/>
    <mergeCell ref="A255:G255"/>
    <mergeCell ref="A256:G256"/>
    <mergeCell ref="F273:F274"/>
    <mergeCell ref="G273:G274"/>
    <mergeCell ref="G275:G276"/>
    <mergeCell ref="A278:C278"/>
    <mergeCell ref="G262:G263"/>
    <mergeCell ref="A265:C265"/>
    <mergeCell ref="A268:G268"/>
    <mergeCell ref="A269:G269"/>
    <mergeCell ref="A270:G270"/>
    <mergeCell ref="A272:B274"/>
    <mergeCell ref="C272:C274"/>
    <mergeCell ref="D272:D274"/>
    <mergeCell ref="E272:G272"/>
    <mergeCell ref="E273:E274"/>
  </mergeCells>
  <pageMargins left="0.78740157480314965" right="0.78740157480314965" top="0.98425196850393704" bottom="0.98425196850393704" header="0.51181102362204722" footer="0.51181102362204722"/>
  <pageSetup paperSize="9" scale="10" orientation="landscape" horizontalDpi="4294967295" verticalDpi="4294967295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6">
    <pageSetUpPr fitToPage="1"/>
  </sheetPr>
  <dimension ref="A1:B22"/>
  <sheetViews>
    <sheetView showGridLines="0" topLeftCell="A10" workbookViewId="0">
      <selection activeCell="B29" sqref="B29"/>
    </sheetView>
  </sheetViews>
  <sheetFormatPr defaultRowHeight="11.25" customHeight="1" x14ac:dyDescent="0.2"/>
  <cols>
    <col min="1" max="1" width="64.5703125" style="25" customWidth="1"/>
    <col min="2" max="2" width="44.7109375" style="25" customWidth="1"/>
    <col min="3" max="16384" width="9.140625" style="25"/>
  </cols>
  <sheetData>
    <row r="1" spans="1:2" ht="33.75" customHeight="1" x14ac:dyDescent="0.25">
      <c r="A1" s="675" t="s">
        <v>127</v>
      </c>
      <c r="B1" s="675"/>
    </row>
    <row r="2" spans="1:2" ht="11.25" customHeight="1" x14ac:dyDescent="0.25">
      <c r="A2" s="533"/>
      <c r="B2" s="553"/>
    </row>
    <row r="3" spans="1:2" ht="15.75" x14ac:dyDescent="0.25">
      <c r="A3" s="533" t="s">
        <v>431</v>
      </c>
      <c r="B3" s="553"/>
    </row>
    <row r="4" spans="1:2" ht="15.75" x14ac:dyDescent="0.25">
      <c r="A4" s="533" t="s">
        <v>3</v>
      </c>
      <c r="B4" s="553"/>
    </row>
    <row r="5" spans="1:2" ht="15.75" x14ac:dyDescent="0.25">
      <c r="A5" s="533" t="s">
        <v>4</v>
      </c>
      <c r="B5" s="553"/>
    </row>
    <row r="6" spans="1:2" ht="15.75" x14ac:dyDescent="0.25">
      <c r="A6" s="535" t="s">
        <v>45</v>
      </c>
      <c r="B6" s="554"/>
    </row>
    <row r="7" spans="1:2" ht="15.75" x14ac:dyDescent="0.25">
      <c r="A7" s="533">
        <v>2022</v>
      </c>
      <c r="B7" s="553"/>
    </row>
    <row r="8" spans="1:2" ht="11.25" customHeight="1" x14ac:dyDescent="0.25">
      <c r="A8" s="533"/>
      <c r="B8" s="553"/>
    </row>
    <row r="9" spans="1:2" ht="15.75" x14ac:dyDescent="0.25">
      <c r="A9" s="6" t="s">
        <v>128</v>
      </c>
      <c r="B9" s="26">
        <v>1</v>
      </c>
    </row>
    <row r="10" spans="1:2" ht="15" x14ac:dyDescent="0.2">
      <c r="A10" s="568" t="s">
        <v>87</v>
      </c>
      <c r="B10" s="565" t="s">
        <v>521</v>
      </c>
    </row>
    <row r="11" spans="1:2" s="36" customFormat="1" ht="15" x14ac:dyDescent="0.2">
      <c r="A11" s="569"/>
      <c r="B11" s="567"/>
    </row>
    <row r="12" spans="1:2" ht="15.75" x14ac:dyDescent="0.2">
      <c r="A12" s="70" t="s">
        <v>89</v>
      </c>
      <c r="B12" s="78">
        <v>100834000</v>
      </c>
    </row>
    <row r="13" spans="1:2" ht="15.75" x14ac:dyDescent="0.2">
      <c r="A13" s="70" t="s">
        <v>90</v>
      </c>
      <c r="B13" s="78"/>
    </row>
    <row r="14" spans="1:2" ht="15.75" x14ac:dyDescent="0.2">
      <c r="A14" s="75" t="s">
        <v>91</v>
      </c>
      <c r="B14" s="80">
        <v>4391000</v>
      </c>
    </row>
    <row r="15" spans="1:2" ht="15.75" x14ac:dyDescent="0.2">
      <c r="A15" s="75" t="s">
        <v>92</v>
      </c>
      <c r="B15" s="80">
        <f>B12-B13-B14</f>
        <v>96443000</v>
      </c>
    </row>
    <row r="16" spans="1:2" ht="15.75" x14ac:dyDescent="0.2">
      <c r="A16" s="75" t="s">
        <v>93</v>
      </c>
      <c r="B16" s="80"/>
    </row>
    <row r="17" spans="1:2" ht="15.75" x14ac:dyDescent="0.2">
      <c r="A17" s="75" t="s">
        <v>94</v>
      </c>
      <c r="B17" s="80">
        <f>B15+B16</f>
        <v>96443000</v>
      </c>
    </row>
    <row r="18" spans="1:2" ht="15.75" x14ac:dyDescent="0.2">
      <c r="A18" s="70" t="s">
        <v>95</v>
      </c>
      <c r="B18" s="78">
        <f>B19+B20</f>
        <v>60000000</v>
      </c>
    </row>
    <row r="19" spans="1:2" ht="15.75" x14ac:dyDescent="0.2">
      <c r="A19" s="70" t="s">
        <v>96</v>
      </c>
      <c r="B19" s="78">
        <v>60000000</v>
      </c>
    </row>
    <row r="20" spans="1:2" ht="15.75" x14ac:dyDescent="0.2">
      <c r="A20" s="75" t="s">
        <v>97</v>
      </c>
      <c r="B20" s="80"/>
    </row>
    <row r="21" spans="1:2" ht="15.75" x14ac:dyDescent="0.2">
      <c r="A21" s="75" t="s">
        <v>98</v>
      </c>
      <c r="B21" s="80">
        <f>B17-B18</f>
        <v>36443000</v>
      </c>
    </row>
    <row r="22" spans="1:2" ht="15.75" x14ac:dyDescent="0.25">
      <c r="A22" s="35" t="s">
        <v>536</v>
      </c>
      <c r="B22" s="33"/>
    </row>
  </sheetData>
  <mergeCells count="10">
    <mergeCell ref="A1:B1"/>
    <mergeCell ref="A10:A11"/>
    <mergeCell ref="B10:B11"/>
    <mergeCell ref="A2:B2"/>
    <mergeCell ref="A8:B8"/>
    <mergeCell ref="A3:B3"/>
    <mergeCell ref="A4:B4"/>
    <mergeCell ref="A5:B5"/>
    <mergeCell ref="A6:B6"/>
    <mergeCell ref="A7:B7"/>
  </mergeCells>
  <phoneticPr fontId="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showGridLines="0" zoomScale="120" zoomScaleNormal="120" workbookViewId="0">
      <selection activeCell="A2" sqref="A2:D2"/>
    </sheetView>
  </sheetViews>
  <sheetFormatPr defaultRowHeight="11.25" customHeight="1" x14ac:dyDescent="0.2"/>
  <cols>
    <col min="1" max="1" width="30.7109375" style="8" customWidth="1"/>
    <col min="2" max="4" width="23.140625" style="8" customWidth="1"/>
    <col min="5" max="16384" width="9.140625" style="8"/>
  </cols>
  <sheetData>
    <row r="1" spans="1:4" ht="15.75" x14ac:dyDescent="0.25">
      <c r="A1" s="500" t="s">
        <v>111</v>
      </c>
      <c r="B1" s="500"/>
      <c r="C1" s="500"/>
      <c r="D1" s="500"/>
    </row>
    <row r="2" spans="1:4" ht="11.25" customHeight="1" x14ac:dyDescent="0.2">
      <c r="A2" s="501"/>
      <c r="B2" s="501"/>
      <c r="C2" s="501"/>
      <c r="D2" s="501"/>
    </row>
    <row r="3" spans="1:4" ht="11.25" customHeight="1" x14ac:dyDescent="0.2">
      <c r="A3" s="507" t="s">
        <v>212</v>
      </c>
      <c r="B3" s="507"/>
      <c r="C3" s="507"/>
      <c r="D3" s="507"/>
    </row>
    <row r="4" spans="1:4" ht="11.25" customHeight="1" x14ac:dyDescent="0.2">
      <c r="A4" s="502" t="s">
        <v>3</v>
      </c>
      <c r="B4" s="502"/>
      <c r="C4" s="502"/>
      <c r="D4" s="502"/>
    </row>
    <row r="5" spans="1:4" ht="11.25" customHeight="1" x14ac:dyDescent="0.2">
      <c r="A5" s="502" t="s">
        <v>67</v>
      </c>
      <c r="B5" s="502"/>
      <c r="C5" s="502"/>
      <c r="D5" s="502"/>
    </row>
    <row r="6" spans="1:4" ht="11.25" customHeight="1" x14ac:dyDescent="0.2">
      <c r="A6" s="507" t="s">
        <v>397</v>
      </c>
      <c r="B6" s="507"/>
      <c r="C6" s="507"/>
      <c r="D6" s="507"/>
    </row>
    <row r="7" spans="1:4" ht="11.25" customHeight="1" x14ac:dyDescent="0.2">
      <c r="A7" s="222"/>
      <c r="B7" s="222"/>
      <c r="C7" s="222"/>
      <c r="D7" s="222"/>
    </row>
    <row r="8" spans="1:4" ht="11.25" customHeight="1" x14ac:dyDescent="0.2">
      <c r="A8" s="501" t="s">
        <v>113</v>
      </c>
      <c r="B8" s="501"/>
      <c r="C8" s="506" t="s">
        <v>402</v>
      </c>
      <c r="D8" s="506"/>
    </row>
    <row r="9" spans="1:4" ht="12.75" customHeight="1" x14ac:dyDescent="0.2">
      <c r="A9" s="227" t="s">
        <v>398</v>
      </c>
      <c r="B9" s="221" t="s">
        <v>6</v>
      </c>
      <c r="C9" s="228" t="s">
        <v>399</v>
      </c>
      <c r="D9" s="230" t="s">
        <v>400</v>
      </c>
    </row>
    <row r="10" spans="1:4" ht="11.25" customHeight="1" x14ac:dyDescent="0.2">
      <c r="A10" s="224" t="s">
        <v>401</v>
      </c>
      <c r="B10" s="224"/>
      <c r="C10" s="225"/>
      <c r="D10" s="231"/>
    </row>
    <row r="11" spans="1:4" ht="11.25" customHeight="1" x14ac:dyDescent="0.2">
      <c r="A11" s="224" t="s">
        <v>403</v>
      </c>
      <c r="B11" s="224"/>
      <c r="C11" s="225"/>
      <c r="D11" s="231"/>
    </row>
    <row r="12" spans="1:4" ht="11.25" customHeight="1" x14ac:dyDescent="0.2">
      <c r="A12" s="224" t="s">
        <v>404</v>
      </c>
      <c r="B12" s="224"/>
      <c r="C12" s="225"/>
      <c r="D12" s="231"/>
    </row>
    <row r="13" spans="1:4" ht="11.25" customHeight="1" x14ac:dyDescent="0.2">
      <c r="A13" s="224" t="s">
        <v>223</v>
      </c>
      <c r="B13" s="224"/>
      <c r="C13" s="225"/>
      <c r="D13" s="231"/>
    </row>
    <row r="14" spans="1:4" ht="11.25" customHeight="1" x14ac:dyDescent="0.2">
      <c r="A14" s="224" t="s">
        <v>405</v>
      </c>
      <c r="B14" s="224"/>
      <c r="C14" s="225"/>
      <c r="D14" s="231"/>
    </row>
    <row r="15" spans="1:4" ht="11.25" customHeight="1" x14ac:dyDescent="0.2">
      <c r="A15" s="226" t="s">
        <v>1</v>
      </c>
      <c r="B15" s="224"/>
      <c r="C15" s="225"/>
      <c r="D15" s="231"/>
    </row>
    <row r="16" spans="1:4" ht="11.25" customHeight="1" x14ac:dyDescent="0.2">
      <c r="A16" s="223" t="s">
        <v>110</v>
      </c>
    </row>
  </sheetData>
  <mergeCells count="8">
    <mergeCell ref="A8:B8"/>
    <mergeCell ref="C8:D8"/>
    <mergeCell ref="A1:D1"/>
    <mergeCell ref="A2:D2"/>
    <mergeCell ref="A3:D3"/>
    <mergeCell ref="A4:D4"/>
    <mergeCell ref="A5:D5"/>
    <mergeCell ref="A6:D6"/>
  </mergeCell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showGridLines="0" workbookViewId="0">
      <selection activeCell="H10" sqref="H10"/>
    </sheetView>
  </sheetViews>
  <sheetFormatPr defaultRowHeight="11.25" customHeight="1" x14ac:dyDescent="0.2"/>
  <cols>
    <col min="1" max="1" width="65.7109375" style="25" customWidth="1"/>
    <col min="2" max="2" width="44.7109375" style="25" customWidth="1"/>
    <col min="3" max="16384" width="9.140625" style="25"/>
  </cols>
  <sheetData>
    <row r="1" spans="1:2" ht="15.75" x14ac:dyDescent="0.25">
      <c r="A1" s="24" t="s">
        <v>127</v>
      </c>
      <c r="B1" s="24"/>
    </row>
    <row r="2" spans="1:2" ht="11.25" customHeight="1" x14ac:dyDescent="0.25">
      <c r="A2" s="533"/>
      <c r="B2" s="553"/>
    </row>
    <row r="3" spans="1:2" ht="15.75" x14ac:dyDescent="0.25">
      <c r="A3" s="535" t="s">
        <v>212</v>
      </c>
      <c r="B3" s="554"/>
    </row>
    <row r="4" spans="1:2" ht="15.75" x14ac:dyDescent="0.25">
      <c r="A4" s="533" t="s">
        <v>3</v>
      </c>
      <c r="B4" s="553"/>
    </row>
    <row r="5" spans="1:2" ht="15.75" x14ac:dyDescent="0.25">
      <c r="A5" s="533" t="s">
        <v>4</v>
      </c>
      <c r="B5" s="553"/>
    </row>
    <row r="6" spans="1:2" ht="15.75" x14ac:dyDescent="0.25">
      <c r="A6" s="535" t="s">
        <v>45</v>
      </c>
      <c r="B6" s="554"/>
    </row>
    <row r="7" spans="1:2" ht="15.75" x14ac:dyDescent="0.25">
      <c r="A7" s="533" t="s">
        <v>6</v>
      </c>
      <c r="B7" s="553"/>
    </row>
    <row r="8" spans="1:2" ht="11.25" customHeight="1" x14ac:dyDescent="0.25">
      <c r="A8" s="533"/>
      <c r="B8" s="553"/>
    </row>
    <row r="9" spans="1:2" ht="15.75" x14ac:dyDescent="0.25">
      <c r="A9" s="6" t="s">
        <v>128</v>
      </c>
      <c r="B9" s="26" t="s">
        <v>318</v>
      </c>
    </row>
    <row r="10" spans="1:2" ht="15" x14ac:dyDescent="0.2">
      <c r="A10" s="568" t="s">
        <v>87</v>
      </c>
      <c r="B10" s="565" t="s">
        <v>88</v>
      </c>
    </row>
    <row r="11" spans="1:2" s="36" customFormat="1" ht="15" x14ac:dyDescent="0.2">
      <c r="A11" s="569"/>
      <c r="B11" s="567"/>
    </row>
    <row r="12" spans="1:2" ht="15.75" x14ac:dyDescent="0.2">
      <c r="A12" s="216" t="s">
        <v>373</v>
      </c>
      <c r="B12" s="78">
        <f>B13+B17</f>
        <v>0</v>
      </c>
    </row>
    <row r="13" spans="1:2" ht="15.75" x14ac:dyDescent="0.2">
      <c r="A13" s="216" t="s">
        <v>374</v>
      </c>
      <c r="B13" s="78"/>
    </row>
    <row r="14" spans="1:2" ht="15.75" x14ac:dyDescent="0.2">
      <c r="A14" s="70" t="s">
        <v>388</v>
      </c>
      <c r="B14" s="78"/>
    </row>
    <row r="15" spans="1:2" ht="15.75" x14ac:dyDescent="0.2">
      <c r="A15" s="70" t="s">
        <v>389</v>
      </c>
      <c r="B15" s="78"/>
    </row>
    <row r="16" spans="1:2" ht="15.75" x14ac:dyDescent="0.2">
      <c r="A16" s="70" t="s">
        <v>410</v>
      </c>
      <c r="B16" s="78"/>
    </row>
    <row r="17" spans="1:2" ht="15.75" x14ac:dyDescent="0.2">
      <c r="A17" s="216" t="s">
        <v>377</v>
      </c>
      <c r="B17" s="78"/>
    </row>
    <row r="18" spans="1:2" ht="15.75" x14ac:dyDescent="0.2">
      <c r="A18" s="70" t="s">
        <v>390</v>
      </c>
      <c r="B18" s="78"/>
    </row>
    <row r="19" spans="1:2" ht="15.75" x14ac:dyDescent="0.2">
      <c r="A19" s="70" t="s">
        <v>391</v>
      </c>
      <c r="B19" s="78"/>
    </row>
    <row r="20" spans="1:2" ht="15.75" x14ac:dyDescent="0.2">
      <c r="A20" s="70" t="s">
        <v>392</v>
      </c>
      <c r="B20" s="78"/>
    </row>
    <row r="21" spans="1:2" ht="15.75" x14ac:dyDescent="0.2">
      <c r="A21" s="70" t="s">
        <v>393</v>
      </c>
      <c r="B21" s="78"/>
    </row>
    <row r="22" spans="1:2" ht="15.75" x14ac:dyDescent="0.2">
      <c r="A22" s="70" t="s">
        <v>394</v>
      </c>
      <c r="B22" s="78"/>
    </row>
    <row r="23" spans="1:2" ht="15.75" x14ac:dyDescent="0.2">
      <c r="A23" s="216" t="s">
        <v>382</v>
      </c>
      <c r="B23" s="78"/>
    </row>
    <row r="24" spans="1:2" ht="15.75" x14ac:dyDescent="0.2">
      <c r="A24" s="70" t="s">
        <v>375</v>
      </c>
      <c r="B24" s="78"/>
    </row>
    <row r="25" spans="1:2" ht="15.75" x14ac:dyDescent="0.2">
      <c r="A25" s="70" t="s">
        <v>376</v>
      </c>
      <c r="B25" s="80"/>
    </row>
    <row r="26" spans="1:2" ht="15.75" customHeight="1" x14ac:dyDescent="0.2">
      <c r="A26" s="217" t="s">
        <v>383</v>
      </c>
      <c r="B26" s="80">
        <f>B13+B17-B23</f>
        <v>0</v>
      </c>
    </row>
    <row r="27" spans="1:2" ht="15.75" x14ac:dyDescent="0.2">
      <c r="A27" s="75" t="s">
        <v>384</v>
      </c>
      <c r="B27" s="80"/>
    </row>
    <row r="28" spans="1:2" ht="15.75" x14ac:dyDescent="0.2">
      <c r="A28" s="75" t="s">
        <v>385</v>
      </c>
      <c r="B28" s="80">
        <f>B26+B27</f>
        <v>0</v>
      </c>
    </row>
    <row r="29" spans="1:2" ht="15.75" x14ac:dyDescent="0.2">
      <c r="A29" s="70" t="s">
        <v>386</v>
      </c>
      <c r="B29" s="78">
        <f>B30+B34</f>
        <v>0</v>
      </c>
    </row>
    <row r="30" spans="1:2" ht="15.75" x14ac:dyDescent="0.2">
      <c r="A30" s="70" t="s">
        <v>395</v>
      </c>
      <c r="B30" s="78"/>
    </row>
    <row r="31" spans="1:2" ht="15.75" x14ac:dyDescent="0.2">
      <c r="A31" s="70" t="s">
        <v>379</v>
      </c>
      <c r="B31" s="78"/>
    </row>
    <row r="32" spans="1:2" ht="15.75" x14ac:dyDescent="0.2">
      <c r="A32" s="70" t="s">
        <v>380</v>
      </c>
      <c r="B32" s="78"/>
    </row>
    <row r="33" spans="1:2" ht="15.75" x14ac:dyDescent="0.2">
      <c r="A33" s="70" t="s">
        <v>381</v>
      </c>
      <c r="B33" s="78"/>
    </row>
    <row r="34" spans="1:2" ht="15.75" x14ac:dyDescent="0.2">
      <c r="A34" s="70" t="s">
        <v>396</v>
      </c>
      <c r="B34" s="78"/>
    </row>
    <row r="35" spans="1:2" ht="15.75" x14ac:dyDescent="0.2">
      <c r="A35" s="70" t="s">
        <v>379</v>
      </c>
      <c r="B35" s="78"/>
    </row>
    <row r="36" spans="1:2" ht="15.75" x14ac:dyDescent="0.2">
      <c r="A36" s="70" t="s">
        <v>380</v>
      </c>
      <c r="B36" s="78"/>
    </row>
    <row r="37" spans="1:2" ht="15.75" x14ac:dyDescent="0.2">
      <c r="A37" s="75" t="s">
        <v>381</v>
      </c>
      <c r="B37" s="80"/>
    </row>
    <row r="38" spans="1:2" ht="15.75" x14ac:dyDescent="0.2">
      <c r="A38" s="219" t="s">
        <v>387</v>
      </c>
      <c r="B38" s="220">
        <f>B28-B29</f>
        <v>0</v>
      </c>
    </row>
    <row r="39" spans="1:2" ht="15.75" x14ac:dyDescent="0.25">
      <c r="A39" s="35" t="s">
        <v>110</v>
      </c>
      <c r="B39" s="33"/>
    </row>
    <row r="40" spans="1:2" ht="15.75" customHeight="1" x14ac:dyDescent="0.25">
      <c r="A40" s="218" t="s">
        <v>378</v>
      </c>
    </row>
  </sheetData>
  <mergeCells count="9">
    <mergeCell ref="A8:B8"/>
    <mergeCell ref="A10:A11"/>
    <mergeCell ref="B10:B11"/>
    <mergeCell ref="A2:B2"/>
    <mergeCell ref="A3:B3"/>
    <mergeCell ref="A4:B4"/>
    <mergeCell ref="A5:B5"/>
    <mergeCell ref="A6:B6"/>
    <mergeCell ref="A7:B7"/>
  </mergeCells>
  <pageMargins left="0.78740157480314965" right="0.78740157480314965" top="0.98425196850393704" bottom="0.98425196850393704" header="0.51181102362204722" footer="0.51181102362204722"/>
  <pageSetup paperSize="9" scale="75" orientation="landscape" horizontalDpi="4294967295" verticalDpi="4294967295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topLeftCell="A28" workbookViewId="0">
      <selection activeCell="N42" sqref="N42"/>
    </sheetView>
  </sheetViews>
  <sheetFormatPr defaultColWidth="8.85546875" defaultRowHeight="15" x14ac:dyDescent="0.25"/>
  <cols>
    <col min="1" max="1" width="51.85546875" style="357" customWidth="1"/>
    <col min="2" max="2" width="10.5703125" style="395" hidden="1" customWidth="1"/>
    <col min="3" max="3" width="9.42578125" style="395" hidden="1" customWidth="1"/>
    <col min="4" max="6" width="9" style="395" hidden="1" customWidth="1"/>
    <col min="7" max="7" width="9.85546875" style="395" hidden="1" customWidth="1"/>
    <col min="8" max="9" width="16.7109375" style="395" customWidth="1"/>
    <col min="10" max="10" width="16.7109375" style="396" customWidth="1"/>
    <col min="11" max="11" width="8.85546875" style="357"/>
    <col min="12" max="18" width="8.85546875" style="358"/>
    <col min="19" max="256" width="8.85546875" style="357"/>
    <col min="257" max="257" width="47" style="357" customWidth="1"/>
    <col min="258" max="263" width="0" style="357" hidden="1" customWidth="1"/>
    <col min="264" max="266" width="16.7109375" style="357" customWidth="1"/>
    <col min="267" max="512" width="8.85546875" style="357"/>
    <col min="513" max="513" width="47" style="357" customWidth="1"/>
    <col min="514" max="519" width="0" style="357" hidden="1" customWidth="1"/>
    <col min="520" max="522" width="16.7109375" style="357" customWidth="1"/>
    <col min="523" max="768" width="8.85546875" style="357"/>
    <col min="769" max="769" width="47" style="357" customWidth="1"/>
    <col min="770" max="775" width="0" style="357" hidden="1" customWidth="1"/>
    <col min="776" max="778" width="16.7109375" style="357" customWidth="1"/>
    <col min="779" max="1024" width="8.85546875" style="357"/>
    <col min="1025" max="1025" width="47" style="357" customWidth="1"/>
    <col min="1026" max="1031" width="0" style="357" hidden="1" customWidth="1"/>
    <col min="1032" max="1034" width="16.7109375" style="357" customWidth="1"/>
    <col min="1035" max="1280" width="8.85546875" style="357"/>
    <col min="1281" max="1281" width="47" style="357" customWidth="1"/>
    <col min="1282" max="1287" width="0" style="357" hidden="1" customWidth="1"/>
    <col min="1288" max="1290" width="16.7109375" style="357" customWidth="1"/>
    <col min="1291" max="1536" width="8.85546875" style="357"/>
    <col min="1537" max="1537" width="47" style="357" customWidth="1"/>
    <col min="1538" max="1543" width="0" style="357" hidden="1" customWidth="1"/>
    <col min="1544" max="1546" width="16.7109375" style="357" customWidth="1"/>
    <col min="1547" max="1792" width="8.85546875" style="357"/>
    <col min="1793" max="1793" width="47" style="357" customWidth="1"/>
    <col min="1794" max="1799" width="0" style="357" hidden="1" customWidth="1"/>
    <col min="1800" max="1802" width="16.7109375" style="357" customWidth="1"/>
    <col min="1803" max="2048" width="8.85546875" style="357"/>
    <col min="2049" max="2049" width="47" style="357" customWidth="1"/>
    <col min="2050" max="2055" width="0" style="357" hidden="1" customWidth="1"/>
    <col min="2056" max="2058" width="16.7109375" style="357" customWidth="1"/>
    <col min="2059" max="2304" width="8.85546875" style="357"/>
    <col min="2305" max="2305" width="47" style="357" customWidth="1"/>
    <col min="2306" max="2311" width="0" style="357" hidden="1" customWidth="1"/>
    <col min="2312" max="2314" width="16.7109375" style="357" customWidth="1"/>
    <col min="2315" max="2560" width="8.85546875" style="357"/>
    <col min="2561" max="2561" width="47" style="357" customWidth="1"/>
    <col min="2562" max="2567" width="0" style="357" hidden="1" customWidth="1"/>
    <col min="2568" max="2570" width="16.7109375" style="357" customWidth="1"/>
    <col min="2571" max="2816" width="8.85546875" style="357"/>
    <col min="2817" max="2817" width="47" style="357" customWidth="1"/>
    <col min="2818" max="2823" width="0" style="357" hidden="1" customWidth="1"/>
    <col min="2824" max="2826" width="16.7109375" style="357" customWidth="1"/>
    <col min="2827" max="3072" width="8.85546875" style="357"/>
    <col min="3073" max="3073" width="47" style="357" customWidth="1"/>
    <col min="3074" max="3079" width="0" style="357" hidden="1" customWidth="1"/>
    <col min="3080" max="3082" width="16.7109375" style="357" customWidth="1"/>
    <col min="3083" max="3328" width="8.85546875" style="357"/>
    <col min="3329" max="3329" width="47" style="357" customWidth="1"/>
    <col min="3330" max="3335" width="0" style="357" hidden="1" customWidth="1"/>
    <col min="3336" max="3338" width="16.7109375" style="357" customWidth="1"/>
    <col min="3339" max="3584" width="8.85546875" style="357"/>
    <col min="3585" max="3585" width="47" style="357" customWidth="1"/>
    <col min="3586" max="3591" width="0" style="357" hidden="1" customWidth="1"/>
    <col min="3592" max="3594" width="16.7109375" style="357" customWidth="1"/>
    <col min="3595" max="3840" width="8.85546875" style="357"/>
    <col min="3841" max="3841" width="47" style="357" customWidth="1"/>
    <col min="3842" max="3847" width="0" style="357" hidden="1" customWidth="1"/>
    <col min="3848" max="3850" width="16.7109375" style="357" customWidth="1"/>
    <col min="3851" max="4096" width="8.85546875" style="357"/>
    <col min="4097" max="4097" width="47" style="357" customWidth="1"/>
    <col min="4098" max="4103" width="0" style="357" hidden="1" customWidth="1"/>
    <col min="4104" max="4106" width="16.7109375" style="357" customWidth="1"/>
    <col min="4107" max="4352" width="8.85546875" style="357"/>
    <col min="4353" max="4353" width="47" style="357" customWidth="1"/>
    <col min="4354" max="4359" width="0" style="357" hidden="1" customWidth="1"/>
    <col min="4360" max="4362" width="16.7109375" style="357" customWidth="1"/>
    <col min="4363" max="4608" width="8.85546875" style="357"/>
    <col min="4609" max="4609" width="47" style="357" customWidth="1"/>
    <col min="4610" max="4615" width="0" style="357" hidden="1" customWidth="1"/>
    <col min="4616" max="4618" width="16.7109375" style="357" customWidth="1"/>
    <col min="4619" max="4864" width="8.85546875" style="357"/>
    <col min="4865" max="4865" width="47" style="357" customWidth="1"/>
    <col min="4866" max="4871" width="0" style="357" hidden="1" customWidth="1"/>
    <col min="4872" max="4874" width="16.7109375" style="357" customWidth="1"/>
    <col min="4875" max="5120" width="8.85546875" style="357"/>
    <col min="5121" max="5121" width="47" style="357" customWidth="1"/>
    <col min="5122" max="5127" width="0" style="357" hidden="1" customWidth="1"/>
    <col min="5128" max="5130" width="16.7109375" style="357" customWidth="1"/>
    <col min="5131" max="5376" width="8.85546875" style="357"/>
    <col min="5377" max="5377" width="47" style="357" customWidth="1"/>
    <col min="5378" max="5383" width="0" style="357" hidden="1" customWidth="1"/>
    <col min="5384" max="5386" width="16.7109375" style="357" customWidth="1"/>
    <col min="5387" max="5632" width="8.85546875" style="357"/>
    <col min="5633" max="5633" width="47" style="357" customWidth="1"/>
    <col min="5634" max="5639" width="0" style="357" hidden="1" customWidth="1"/>
    <col min="5640" max="5642" width="16.7109375" style="357" customWidth="1"/>
    <col min="5643" max="5888" width="8.85546875" style="357"/>
    <col min="5889" max="5889" width="47" style="357" customWidth="1"/>
    <col min="5890" max="5895" width="0" style="357" hidden="1" customWidth="1"/>
    <col min="5896" max="5898" width="16.7109375" style="357" customWidth="1"/>
    <col min="5899" max="6144" width="8.85546875" style="357"/>
    <col min="6145" max="6145" width="47" style="357" customWidth="1"/>
    <col min="6146" max="6151" width="0" style="357" hidden="1" customWidth="1"/>
    <col min="6152" max="6154" width="16.7109375" style="357" customWidth="1"/>
    <col min="6155" max="6400" width="8.85546875" style="357"/>
    <col min="6401" max="6401" width="47" style="357" customWidth="1"/>
    <col min="6402" max="6407" width="0" style="357" hidden="1" customWidth="1"/>
    <col min="6408" max="6410" width="16.7109375" style="357" customWidth="1"/>
    <col min="6411" max="6656" width="8.85546875" style="357"/>
    <col min="6657" max="6657" width="47" style="357" customWidth="1"/>
    <col min="6658" max="6663" width="0" style="357" hidden="1" customWidth="1"/>
    <col min="6664" max="6666" width="16.7109375" style="357" customWidth="1"/>
    <col min="6667" max="6912" width="8.85546875" style="357"/>
    <col min="6913" max="6913" width="47" style="357" customWidth="1"/>
    <col min="6914" max="6919" width="0" style="357" hidden="1" customWidth="1"/>
    <col min="6920" max="6922" width="16.7109375" style="357" customWidth="1"/>
    <col min="6923" max="7168" width="8.85546875" style="357"/>
    <col min="7169" max="7169" width="47" style="357" customWidth="1"/>
    <col min="7170" max="7175" width="0" style="357" hidden="1" customWidth="1"/>
    <col min="7176" max="7178" width="16.7109375" style="357" customWidth="1"/>
    <col min="7179" max="7424" width="8.85546875" style="357"/>
    <col min="7425" max="7425" width="47" style="357" customWidth="1"/>
    <col min="7426" max="7431" width="0" style="357" hidden="1" customWidth="1"/>
    <col min="7432" max="7434" width="16.7109375" style="357" customWidth="1"/>
    <col min="7435" max="7680" width="8.85546875" style="357"/>
    <col min="7681" max="7681" width="47" style="357" customWidth="1"/>
    <col min="7682" max="7687" width="0" style="357" hidden="1" customWidth="1"/>
    <col min="7688" max="7690" width="16.7109375" style="357" customWidth="1"/>
    <col min="7691" max="7936" width="8.85546875" style="357"/>
    <col min="7937" max="7937" width="47" style="357" customWidth="1"/>
    <col min="7938" max="7943" width="0" style="357" hidden="1" customWidth="1"/>
    <col min="7944" max="7946" width="16.7109375" style="357" customWidth="1"/>
    <col min="7947" max="8192" width="8.85546875" style="357"/>
    <col min="8193" max="8193" width="47" style="357" customWidth="1"/>
    <col min="8194" max="8199" width="0" style="357" hidden="1" customWidth="1"/>
    <col min="8200" max="8202" width="16.7109375" style="357" customWidth="1"/>
    <col min="8203" max="8448" width="8.85546875" style="357"/>
    <col min="8449" max="8449" width="47" style="357" customWidth="1"/>
    <col min="8450" max="8455" width="0" style="357" hidden="1" customWidth="1"/>
    <col min="8456" max="8458" width="16.7109375" style="357" customWidth="1"/>
    <col min="8459" max="8704" width="8.85546875" style="357"/>
    <col min="8705" max="8705" width="47" style="357" customWidth="1"/>
    <col min="8706" max="8711" width="0" style="357" hidden="1" customWidth="1"/>
    <col min="8712" max="8714" width="16.7109375" style="357" customWidth="1"/>
    <col min="8715" max="8960" width="8.85546875" style="357"/>
    <col min="8961" max="8961" width="47" style="357" customWidth="1"/>
    <col min="8962" max="8967" width="0" style="357" hidden="1" customWidth="1"/>
    <col min="8968" max="8970" width="16.7109375" style="357" customWidth="1"/>
    <col min="8971" max="9216" width="8.85546875" style="357"/>
    <col min="9217" max="9217" width="47" style="357" customWidth="1"/>
    <col min="9218" max="9223" width="0" style="357" hidden="1" customWidth="1"/>
    <col min="9224" max="9226" width="16.7109375" style="357" customWidth="1"/>
    <col min="9227" max="9472" width="8.85546875" style="357"/>
    <col min="9473" max="9473" width="47" style="357" customWidth="1"/>
    <col min="9474" max="9479" width="0" style="357" hidden="1" customWidth="1"/>
    <col min="9480" max="9482" width="16.7109375" style="357" customWidth="1"/>
    <col min="9483" max="9728" width="8.85546875" style="357"/>
    <col min="9729" max="9729" width="47" style="357" customWidth="1"/>
    <col min="9730" max="9735" width="0" style="357" hidden="1" customWidth="1"/>
    <col min="9736" max="9738" width="16.7109375" style="357" customWidth="1"/>
    <col min="9739" max="9984" width="8.85546875" style="357"/>
    <col min="9985" max="9985" width="47" style="357" customWidth="1"/>
    <col min="9986" max="9991" width="0" style="357" hidden="1" customWidth="1"/>
    <col min="9992" max="9994" width="16.7109375" style="357" customWidth="1"/>
    <col min="9995" max="10240" width="8.85546875" style="357"/>
    <col min="10241" max="10241" width="47" style="357" customWidth="1"/>
    <col min="10242" max="10247" width="0" style="357" hidden="1" customWidth="1"/>
    <col min="10248" max="10250" width="16.7109375" style="357" customWidth="1"/>
    <col min="10251" max="10496" width="8.85546875" style="357"/>
    <col min="10497" max="10497" width="47" style="357" customWidth="1"/>
    <col min="10498" max="10503" width="0" style="357" hidden="1" customWidth="1"/>
    <col min="10504" max="10506" width="16.7109375" style="357" customWidth="1"/>
    <col min="10507" max="10752" width="8.85546875" style="357"/>
    <col min="10753" max="10753" width="47" style="357" customWidth="1"/>
    <col min="10754" max="10759" width="0" style="357" hidden="1" customWidth="1"/>
    <col min="10760" max="10762" width="16.7109375" style="357" customWidth="1"/>
    <col min="10763" max="11008" width="8.85546875" style="357"/>
    <col min="11009" max="11009" width="47" style="357" customWidth="1"/>
    <col min="11010" max="11015" width="0" style="357" hidden="1" customWidth="1"/>
    <col min="11016" max="11018" width="16.7109375" style="357" customWidth="1"/>
    <col min="11019" max="11264" width="8.85546875" style="357"/>
    <col min="11265" max="11265" width="47" style="357" customWidth="1"/>
    <col min="11266" max="11271" width="0" style="357" hidden="1" customWidth="1"/>
    <col min="11272" max="11274" width="16.7109375" style="357" customWidth="1"/>
    <col min="11275" max="11520" width="8.85546875" style="357"/>
    <col min="11521" max="11521" width="47" style="357" customWidth="1"/>
    <col min="11522" max="11527" width="0" style="357" hidden="1" customWidth="1"/>
    <col min="11528" max="11530" width="16.7109375" style="357" customWidth="1"/>
    <col min="11531" max="11776" width="8.85546875" style="357"/>
    <col min="11777" max="11777" width="47" style="357" customWidth="1"/>
    <col min="11778" max="11783" width="0" style="357" hidden="1" customWidth="1"/>
    <col min="11784" max="11786" width="16.7109375" style="357" customWidth="1"/>
    <col min="11787" max="12032" width="8.85546875" style="357"/>
    <col min="12033" max="12033" width="47" style="357" customWidth="1"/>
    <col min="12034" max="12039" width="0" style="357" hidden="1" customWidth="1"/>
    <col min="12040" max="12042" width="16.7109375" style="357" customWidth="1"/>
    <col min="12043" max="12288" width="8.85546875" style="357"/>
    <col min="12289" max="12289" width="47" style="357" customWidth="1"/>
    <col min="12290" max="12295" width="0" style="357" hidden="1" customWidth="1"/>
    <col min="12296" max="12298" width="16.7109375" style="357" customWidth="1"/>
    <col min="12299" max="12544" width="8.85546875" style="357"/>
    <col min="12545" max="12545" width="47" style="357" customWidth="1"/>
    <col min="12546" max="12551" width="0" style="357" hidden="1" customWidth="1"/>
    <col min="12552" max="12554" width="16.7109375" style="357" customWidth="1"/>
    <col min="12555" max="12800" width="8.85546875" style="357"/>
    <col min="12801" max="12801" width="47" style="357" customWidth="1"/>
    <col min="12802" max="12807" width="0" style="357" hidden="1" customWidth="1"/>
    <col min="12808" max="12810" width="16.7109375" style="357" customWidth="1"/>
    <col min="12811" max="13056" width="8.85546875" style="357"/>
    <col min="13057" max="13057" width="47" style="357" customWidth="1"/>
    <col min="13058" max="13063" width="0" style="357" hidden="1" customWidth="1"/>
    <col min="13064" max="13066" width="16.7109375" style="357" customWidth="1"/>
    <col min="13067" max="13312" width="8.85546875" style="357"/>
    <col min="13313" max="13313" width="47" style="357" customWidth="1"/>
    <col min="13314" max="13319" width="0" style="357" hidden="1" customWidth="1"/>
    <col min="13320" max="13322" width="16.7109375" style="357" customWidth="1"/>
    <col min="13323" max="13568" width="8.85546875" style="357"/>
    <col min="13569" max="13569" width="47" style="357" customWidth="1"/>
    <col min="13570" max="13575" width="0" style="357" hidden="1" customWidth="1"/>
    <col min="13576" max="13578" width="16.7109375" style="357" customWidth="1"/>
    <col min="13579" max="13824" width="8.85546875" style="357"/>
    <col min="13825" max="13825" width="47" style="357" customWidth="1"/>
    <col min="13826" max="13831" width="0" style="357" hidden="1" customWidth="1"/>
    <col min="13832" max="13834" width="16.7109375" style="357" customWidth="1"/>
    <col min="13835" max="14080" width="8.85546875" style="357"/>
    <col min="14081" max="14081" width="47" style="357" customWidth="1"/>
    <col min="14082" max="14087" width="0" style="357" hidden="1" customWidth="1"/>
    <col min="14088" max="14090" width="16.7109375" style="357" customWidth="1"/>
    <col min="14091" max="14336" width="8.85546875" style="357"/>
    <col min="14337" max="14337" width="47" style="357" customWidth="1"/>
    <col min="14338" max="14343" width="0" style="357" hidden="1" customWidth="1"/>
    <col min="14344" max="14346" width="16.7109375" style="357" customWidth="1"/>
    <col min="14347" max="14592" width="8.85546875" style="357"/>
    <col min="14593" max="14593" width="47" style="357" customWidth="1"/>
    <col min="14594" max="14599" width="0" style="357" hidden="1" customWidth="1"/>
    <col min="14600" max="14602" width="16.7109375" style="357" customWidth="1"/>
    <col min="14603" max="14848" width="8.85546875" style="357"/>
    <col min="14849" max="14849" width="47" style="357" customWidth="1"/>
    <col min="14850" max="14855" width="0" style="357" hidden="1" customWidth="1"/>
    <col min="14856" max="14858" width="16.7109375" style="357" customWidth="1"/>
    <col min="14859" max="15104" width="8.85546875" style="357"/>
    <col min="15105" max="15105" width="47" style="357" customWidth="1"/>
    <col min="15106" max="15111" width="0" style="357" hidden="1" customWidth="1"/>
    <col min="15112" max="15114" width="16.7109375" style="357" customWidth="1"/>
    <col min="15115" max="15360" width="8.85546875" style="357"/>
    <col min="15361" max="15361" width="47" style="357" customWidth="1"/>
    <col min="15362" max="15367" width="0" style="357" hidden="1" customWidth="1"/>
    <col min="15368" max="15370" width="16.7109375" style="357" customWidth="1"/>
    <col min="15371" max="15616" width="8.85546875" style="357"/>
    <col min="15617" max="15617" width="47" style="357" customWidth="1"/>
    <col min="15618" max="15623" width="0" style="357" hidden="1" customWidth="1"/>
    <col min="15624" max="15626" width="16.7109375" style="357" customWidth="1"/>
    <col min="15627" max="15872" width="8.85546875" style="357"/>
    <col min="15873" max="15873" width="47" style="357" customWidth="1"/>
    <col min="15874" max="15879" width="0" style="357" hidden="1" customWidth="1"/>
    <col min="15880" max="15882" width="16.7109375" style="357" customWidth="1"/>
    <col min="15883" max="16128" width="8.85546875" style="357"/>
    <col min="16129" max="16129" width="47" style="357" customWidth="1"/>
    <col min="16130" max="16135" width="0" style="357" hidden="1" customWidth="1"/>
    <col min="16136" max="16138" width="16.7109375" style="357" customWidth="1"/>
    <col min="16139" max="16384" width="8.85546875" style="357"/>
  </cols>
  <sheetData>
    <row r="1" spans="1:11" s="34" customFormat="1" ht="33.75" customHeight="1" x14ac:dyDescent="0.25">
      <c r="A1" s="590" t="s">
        <v>127</v>
      </c>
      <c r="B1" s="590"/>
      <c r="C1" s="590"/>
      <c r="D1" s="590"/>
      <c r="E1" s="590"/>
      <c r="F1" s="590"/>
      <c r="G1" s="590"/>
      <c r="H1" s="590"/>
      <c r="I1" s="590"/>
      <c r="J1" s="590"/>
    </row>
    <row r="2" spans="1:11" s="34" customFormat="1" ht="11.25" customHeight="1" x14ac:dyDescent="0.25">
      <c r="A2" s="533"/>
      <c r="B2" s="553"/>
    </row>
    <row r="3" spans="1:11" s="34" customFormat="1" ht="15.75" x14ac:dyDescent="0.25">
      <c r="A3" s="702" t="s">
        <v>431</v>
      </c>
      <c r="B3" s="703"/>
      <c r="C3" s="703"/>
      <c r="D3" s="703"/>
      <c r="E3" s="703"/>
      <c r="F3" s="703"/>
      <c r="G3" s="703"/>
      <c r="H3" s="703"/>
      <c r="I3" s="703"/>
      <c r="J3" s="703"/>
    </row>
    <row r="4" spans="1:11" s="34" customFormat="1" ht="15.75" x14ac:dyDescent="0.25">
      <c r="A4" s="702" t="s">
        <v>3</v>
      </c>
      <c r="B4" s="703"/>
      <c r="C4" s="703"/>
      <c r="D4" s="703"/>
      <c r="E4" s="703"/>
      <c r="F4" s="703"/>
      <c r="G4" s="703"/>
      <c r="H4" s="703"/>
      <c r="I4" s="703"/>
      <c r="J4" s="703"/>
    </row>
    <row r="5" spans="1:11" s="34" customFormat="1" ht="15.75" x14ac:dyDescent="0.25">
      <c r="A5" s="702" t="s">
        <v>4</v>
      </c>
      <c r="B5" s="703"/>
      <c r="C5" s="703"/>
      <c r="D5" s="703"/>
      <c r="E5" s="703"/>
      <c r="F5" s="703"/>
      <c r="G5" s="703"/>
      <c r="H5" s="703"/>
      <c r="I5" s="703"/>
      <c r="J5" s="703"/>
    </row>
    <row r="6" spans="1:11" s="34" customFormat="1" ht="15.75" x14ac:dyDescent="0.25">
      <c r="A6" s="690" t="s">
        <v>45</v>
      </c>
      <c r="B6" s="691"/>
      <c r="C6" s="691"/>
      <c r="D6" s="691"/>
      <c r="E6" s="691"/>
      <c r="F6" s="691"/>
      <c r="G6" s="691"/>
      <c r="H6" s="691"/>
      <c r="I6" s="691"/>
      <c r="J6" s="691"/>
    </row>
    <row r="7" spans="1:11" s="349" customFormat="1" ht="15.75" x14ac:dyDescent="0.25">
      <c r="A7" s="533">
        <v>2022</v>
      </c>
      <c r="B7" s="534"/>
      <c r="C7" s="534"/>
      <c r="D7" s="534"/>
      <c r="E7" s="534"/>
      <c r="F7" s="534"/>
      <c r="G7" s="534"/>
      <c r="H7" s="534"/>
      <c r="I7" s="534"/>
      <c r="J7" s="553"/>
    </row>
    <row r="8" spans="1:11" s="349" customFormat="1" ht="4.5" customHeight="1" x14ac:dyDescent="0.25">
      <c r="A8" s="698"/>
      <c r="B8" s="699"/>
      <c r="C8" s="699"/>
      <c r="D8" s="699"/>
      <c r="E8" s="699"/>
      <c r="F8" s="699"/>
      <c r="G8" s="699"/>
      <c r="H8" s="699"/>
      <c r="I8" s="699"/>
      <c r="J8" s="699"/>
    </row>
    <row r="9" spans="1:11" s="351" customFormat="1" x14ac:dyDescent="0.25">
      <c r="A9" s="701" t="s">
        <v>481</v>
      </c>
      <c r="B9" s="701"/>
      <c r="C9" s="701"/>
      <c r="D9" s="701"/>
      <c r="E9" s="701"/>
      <c r="F9" s="701"/>
      <c r="G9" s="701"/>
      <c r="H9" s="701"/>
      <c r="I9" s="701"/>
      <c r="J9" s="701"/>
      <c r="K9" s="350"/>
    </row>
    <row r="10" spans="1:11" s="351" customFormat="1" x14ac:dyDescent="0.25">
      <c r="A10" s="678" t="s">
        <v>451</v>
      </c>
      <c r="B10" s="678"/>
      <c r="C10" s="678"/>
      <c r="D10" s="678"/>
      <c r="E10" s="678"/>
      <c r="F10" s="678"/>
      <c r="G10" s="678"/>
      <c r="H10" s="678"/>
      <c r="I10" s="678"/>
      <c r="J10" s="678"/>
      <c r="K10" s="352"/>
    </row>
    <row r="11" spans="1:11" s="351" customFormat="1" x14ac:dyDescent="0.25">
      <c r="A11" s="678" t="s">
        <v>452</v>
      </c>
      <c r="B11" s="678"/>
      <c r="C11" s="678"/>
      <c r="D11" s="678"/>
      <c r="E11" s="678"/>
      <c r="F11" s="678"/>
      <c r="G11" s="678"/>
      <c r="H11" s="678"/>
      <c r="I11" s="678"/>
      <c r="J11" s="678"/>
      <c r="K11" s="353"/>
    </row>
    <row r="12" spans="1:11" s="351" customFormat="1" x14ac:dyDescent="0.25">
      <c r="J12" s="354"/>
      <c r="K12" s="353"/>
    </row>
    <row r="13" spans="1:11" s="351" customFormat="1" ht="17.25" customHeight="1" x14ac:dyDescent="0.25">
      <c r="A13" s="404"/>
      <c r="B13" s="5"/>
      <c r="C13" s="5"/>
      <c r="D13" s="5"/>
      <c r="E13" s="5"/>
      <c r="F13" s="5"/>
      <c r="G13" s="5"/>
      <c r="H13" s="700" t="s">
        <v>453</v>
      </c>
      <c r="I13" s="700"/>
      <c r="J13" s="700"/>
      <c r="K13" s="350"/>
    </row>
    <row r="14" spans="1:11" x14ac:dyDescent="0.25">
      <c r="A14" s="356" t="s">
        <v>454</v>
      </c>
      <c r="B14" s="356"/>
      <c r="C14" s="356"/>
      <c r="D14" s="356"/>
      <c r="E14" s="356"/>
      <c r="F14" s="356"/>
      <c r="G14" s="356">
        <v>2017</v>
      </c>
      <c r="H14" s="356">
        <f>$A$7-4</f>
        <v>2018</v>
      </c>
      <c r="I14" s="356">
        <f>$A$7-3</f>
        <v>2019</v>
      </c>
      <c r="J14" s="356">
        <f>$A$7-2</f>
        <v>2020</v>
      </c>
    </row>
    <row r="15" spans="1:11" x14ac:dyDescent="0.25">
      <c r="A15" s="359" t="s">
        <v>455</v>
      </c>
      <c r="B15" s="360"/>
      <c r="C15" s="361"/>
      <c r="D15" s="362"/>
      <c r="E15" s="362"/>
      <c r="F15" s="362"/>
      <c r="G15" s="362">
        <f t="shared" ref="G15" si="0">G16+G24</f>
        <v>666624</v>
      </c>
      <c r="H15" s="363">
        <f>H16+H24</f>
        <v>757397.30388000002</v>
      </c>
      <c r="I15" s="363">
        <f t="shared" ref="I15" si="1">I16+I24</f>
        <v>879079</v>
      </c>
      <c r="J15" s="363">
        <f>J16+J24</f>
        <v>910278.55851000012</v>
      </c>
    </row>
    <row r="16" spans="1:11" x14ac:dyDescent="0.25">
      <c r="A16" s="364" t="s">
        <v>456</v>
      </c>
      <c r="B16" s="365"/>
      <c r="C16" s="366"/>
      <c r="D16" s="367"/>
      <c r="E16" s="367"/>
      <c r="F16" s="367"/>
      <c r="G16" s="367">
        <f t="shared" ref="G16" si="2">G17+G21+G22+G23</f>
        <v>474621</v>
      </c>
      <c r="H16" s="368">
        <f>H17+H21+H22+H23</f>
        <v>545379.04112000007</v>
      </c>
      <c r="I16" s="368">
        <f t="shared" ref="I16" si="3">I17+I21+I22+I23</f>
        <v>647221</v>
      </c>
      <c r="J16" s="368">
        <f>J17+J21+J22+J23</f>
        <v>617614.74366000015</v>
      </c>
    </row>
    <row r="17" spans="1:11" x14ac:dyDescent="0.25">
      <c r="A17" s="369" t="s">
        <v>457</v>
      </c>
      <c r="B17" s="370"/>
      <c r="C17" s="371"/>
      <c r="D17" s="372"/>
      <c r="E17" s="372"/>
      <c r="F17" s="372"/>
      <c r="G17" s="372">
        <f t="shared" ref="G17:J17" si="4">SUM(G18:G20)</f>
        <v>209652</v>
      </c>
      <c r="H17" s="373">
        <f t="shared" ref="H17" si="5">SUM(H18:H20)</f>
        <v>240432.77175999997</v>
      </c>
      <c r="I17" s="373">
        <f t="shared" ref="I17" si="6">SUM(I18:I20)</f>
        <v>307292</v>
      </c>
      <c r="J17" s="373">
        <f t="shared" si="4"/>
        <v>306284.73975999997</v>
      </c>
    </row>
    <row r="18" spans="1:11" x14ac:dyDescent="0.25">
      <c r="A18" s="369" t="s">
        <v>458</v>
      </c>
      <c r="B18" s="370"/>
      <c r="C18" s="371"/>
      <c r="D18" s="372"/>
      <c r="E18" s="372"/>
      <c r="F18" s="372"/>
      <c r="G18" s="374">
        <v>108512</v>
      </c>
      <c r="H18" s="373">
        <f>115871485.26/1000</f>
        <v>115871.48526</v>
      </c>
      <c r="I18" s="373">
        <v>154501</v>
      </c>
      <c r="J18" s="373">
        <f>136959043.34/1000</f>
        <v>136959.04334</v>
      </c>
    </row>
    <row r="19" spans="1:11" x14ac:dyDescent="0.25">
      <c r="A19" s="369" t="s">
        <v>459</v>
      </c>
      <c r="B19" s="370"/>
      <c r="C19" s="371"/>
      <c r="D19" s="372"/>
      <c r="E19" s="372"/>
      <c r="F19" s="372"/>
      <c r="G19" s="374">
        <v>48447</v>
      </c>
      <c r="H19" s="373">
        <f>54353993.14/1000</f>
        <v>54353.993139999999</v>
      </c>
      <c r="I19" s="373">
        <v>68888</v>
      </c>
      <c r="J19" s="373">
        <f>65567405.71/1000</f>
        <v>65567.405710000006</v>
      </c>
    </row>
    <row r="20" spans="1:11" x14ac:dyDescent="0.25">
      <c r="A20" s="369" t="s">
        <v>460</v>
      </c>
      <c r="B20" s="370"/>
      <c r="C20" s="371"/>
      <c r="D20" s="372"/>
      <c r="E20" s="372"/>
      <c r="F20" s="372"/>
      <c r="G20" s="374">
        <v>52693</v>
      </c>
      <c r="H20" s="373">
        <f>70207293.36/1000</f>
        <v>70207.293359999996</v>
      </c>
      <c r="I20" s="373">
        <v>83903</v>
      </c>
      <c r="J20" s="373">
        <f>103758290.71/1000</f>
        <v>103758.29070999999</v>
      </c>
    </row>
    <row r="21" spans="1:11" x14ac:dyDescent="0.25">
      <c r="A21" s="369" t="s">
        <v>461</v>
      </c>
      <c r="B21" s="370"/>
      <c r="C21" s="371"/>
      <c r="D21" s="372"/>
      <c r="E21" s="372"/>
      <c r="F21" s="372"/>
      <c r="G21" s="374">
        <v>14620</v>
      </c>
      <c r="H21" s="373">
        <f>17983359.68/1000</f>
        <v>17983.359680000001</v>
      </c>
      <c r="I21" s="373">
        <v>22352</v>
      </c>
      <c r="J21" s="373">
        <f>19892015.82/1000</f>
        <v>19892.015820000001</v>
      </c>
    </row>
    <row r="22" spans="1:11" x14ac:dyDescent="0.25">
      <c r="A22" s="369" t="s">
        <v>462</v>
      </c>
      <c r="B22" s="370"/>
      <c r="C22" s="371"/>
      <c r="D22" s="372"/>
      <c r="E22" s="372"/>
      <c r="F22" s="372"/>
      <c r="G22" s="374">
        <v>71501</v>
      </c>
      <c r="H22" s="373">
        <f>75895020.4/1000</f>
        <v>75895.020400000009</v>
      </c>
      <c r="I22" s="373">
        <v>83195</v>
      </c>
      <c r="J22" s="373">
        <f>76280867.16/1000</f>
        <v>76280.867159999994</v>
      </c>
    </row>
    <row r="23" spans="1:11" x14ac:dyDescent="0.25">
      <c r="A23" s="369" t="s">
        <v>463</v>
      </c>
      <c r="B23" s="370"/>
      <c r="C23" s="371"/>
      <c r="D23" s="372"/>
      <c r="E23" s="372"/>
      <c r="F23" s="372"/>
      <c r="G23" s="374">
        <v>178848</v>
      </c>
      <c r="H23" s="373">
        <f>757397303.88/1000-H17-H21-H22-H24</f>
        <v>211067.88928000009</v>
      </c>
      <c r="I23" s="373">
        <v>234382</v>
      </c>
      <c r="J23" s="373">
        <f>910278558.51/1000-J17-J21-J22-J24</f>
        <v>215157.12092000007</v>
      </c>
    </row>
    <row r="24" spans="1:11" x14ac:dyDescent="0.25">
      <c r="A24" s="364" t="s">
        <v>464</v>
      </c>
      <c r="B24" s="365"/>
      <c r="C24" s="366"/>
      <c r="D24" s="367"/>
      <c r="E24" s="367"/>
      <c r="F24" s="367"/>
      <c r="G24" s="367">
        <f t="shared" ref="G24" si="7">SUM(G25:G28)</f>
        <v>192003</v>
      </c>
      <c r="H24" s="368">
        <f t="shared" ref="H24" si="8">SUM(H25:H28)</f>
        <v>212018.26275999998</v>
      </c>
      <c r="I24" s="368">
        <f t="shared" ref="I24" si="9">SUM(I25:I28)</f>
        <v>231858</v>
      </c>
      <c r="J24" s="368">
        <f>SUM(J25:J28)</f>
        <v>292663.81485000002</v>
      </c>
    </row>
    <row r="25" spans="1:11" x14ac:dyDescent="0.25">
      <c r="A25" s="369" t="s">
        <v>465</v>
      </c>
      <c r="B25" s="370"/>
      <c r="C25" s="371"/>
      <c r="D25" s="372"/>
      <c r="E25" s="372"/>
      <c r="F25" s="372"/>
      <c r="G25" s="372">
        <v>34100</v>
      </c>
      <c r="H25" s="373">
        <f>(32768833.86+1819239.16+1774945.41)/1000</f>
        <v>36363.018429999989</v>
      </c>
      <c r="I25" s="373">
        <v>39445</v>
      </c>
      <c r="J25" s="373">
        <f>(33822324.66+1902521.35+1906577.56)/1000</f>
        <v>37631.423569999999</v>
      </c>
    </row>
    <row r="26" spans="1:11" x14ac:dyDescent="0.25">
      <c r="A26" s="369" t="s">
        <v>466</v>
      </c>
      <c r="B26" s="370"/>
      <c r="C26" s="371"/>
      <c r="D26" s="372"/>
      <c r="E26" s="372"/>
      <c r="F26" s="372"/>
      <c r="G26" s="372">
        <v>36268</v>
      </c>
      <c r="H26" s="373">
        <f>40244859.67/1000</f>
        <v>40244.859670000005</v>
      </c>
      <c r="I26" s="373">
        <v>44182</v>
      </c>
      <c r="J26" s="373">
        <f>45087415.13/1000</f>
        <v>45087.415130000001</v>
      </c>
    </row>
    <row r="27" spans="1:11" x14ac:dyDescent="0.25">
      <c r="A27" s="369" t="s">
        <v>467</v>
      </c>
      <c r="B27" s="370"/>
      <c r="C27" s="371"/>
      <c r="D27" s="372"/>
      <c r="E27" s="372"/>
      <c r="F27" s="372"/>
      <c r="G27" s="372">
        <v>60373</v>
      </c>
      <c r="H27" s="373">
        <f>66583442.5/1000</f>
        <v>66583.442500000005</v>
      </c>
      <c r="I27" s="373">
        <v>70721</v>
      </c>
      <c r="J27" s="373">
        <f>71992073.96/1000</f>
        <v>71992.073959999994</v>
      </c>
    </row>
    <row r="28" spans="1:11" x14ac:dyDescent="0.25">
      <c r="A28" s="369" t="s">
        <v>468</v>
      </c>
      <c r="B28" s="370"/>
      <c r="C28" s="371"/>
      <c r="D28" s="372"/>
      <c r="E28" s="372"/>
      <c r="F28" s="372"/>
      <c r="G28" s="372">
        <v>61262</v>
      </c>
      <c r="H28" s="373">
        <f>(212018262.76/1000)-H25-H26-H27</f>
        <v>68826.942159999977</v>
      </c>
      <c r="I28" s="373">
        <v>77510</v>
      </c>
      <c r="J28" s="373">
        <f>(292663814.85/1000)-J25-J26-J27</f>
        <v>137952.90219000005</v>
      </c>
    </row>
    <row r="29" spans="1:11" x14ac:dyDescent="0.25">
      <c r="A29" s="375" t="s">
        <v>480</v>
      </c>
      <c r="B29" s="376"/>
      <c r="C29" s="377"/>
      <c r="D29" s="378"/>
      <c r="E29" s="378"/>
      <c r="F29" s="378"/>
      <c r="G29" s="378">
        <v>1.0469999999999999</v>
      </c>
      <c r="H29" s="378">
        <f>H15/G15</f>
        <v>1.1361686706149194</v>
      </c>
      <c r="I29" s="378">
        <f>I15/H15</f>
        <v>1.1606576832220661</v>
      </c>
      <c r="J29" s="378">
        <f>J15/I15</f>
        <v>1.035491188516618</v>
      </c>
    </row>
    <row r="30" spans="1:11" x14ac:dyDescent="0.25">
      <c r="A30" s="379" t="s">
        <v>469</v>
      </c>
      <c r="B30" s="380"/>
      <c r="C30" s="381"/>
      <c r="D30" s="382"/>
      <c r="E30" s="382"/>
      <c r="F30" s="382"/>
      <c r="G30" s="382">
        <v>1.1274</v>
      </c>
      <c r="H30" s="383">
        <f>H27/G27</f>
        <v>1.1028678796813145</v>
      </c>
      <c r="I30" s="383">
        <f>I27/H27</f>
        <v>1.0621409369153598</v>
      </c>
      <c r="J30" s="383">
        <f>J27/I27</f>
        <v>1.0179730767381683</v>
      </c>
    </row>
    <row r="31" spans="1:11" ht="21" customHeight="1" x14ac:dyDescent="0.25">
      <c r="A31" s="679" t="s">
        <v>470</v>
      </c>
      <c r="B31" s="680"/>
      <c r="C31" s="680"/>
      <c r="D31" s="680"/>
      <c r="E31" s="680"/>
      <c r="F31" s="680"/>
      <c r="G31" s="680"/>
      <c r="H31" s="680"/>
      <c r="I31" s="680"/>
      <c r="J31" s="384">
        <f>AVERAGE(H29:J29)-1</f>
        <v>0.11077251411786793</v>
      </c>
      <c r="K31" s="355"/>
    </row>
    <row r="32" spans="1:11" ht="21.75" customHeight="1" x14ac:dyDescent="0.25">
      <c r="A32" s="679" t="s">
        <v>471</v>
      </c>
      <c r="B32" s="681"/>
      <c r="C32" s="681"/>
      <c r="D32" s="681"/>
      <c r="E32" s="681"/>
      <c r="F32" s="681"/>
      <c r="G32" s="681"/>
      <c r="H32" s="681"/>
      <c r="I32" s="681"/>
      <c r="J32" s="384">
        <f>AVERAGE(H30:J30)-1</f>
        <v>6.0993964444947535E-2</v>
      </c>
      <c r="K32" s="355"/>
    </row>
    <row r="33" spans="1:11" ht="15.75" customHeight="1" x14ac:dyDescent="0.25">
      <c r="A33" s="692" t="s">
        <v>520</v>
      </c>
      <c r="B33" s="693"/>
      <c r="C33" s="693"/>
      <c r="D33" s="693"/>
      <c r="E33" s="693"/>
      <c r="F33" s="693"/>
      <c r="G33" s="693"/>
      <c r="H33" s="693"/>
      <c r="I33" s="693"/>
      <c r="J33" s="696">
        <f>J15*J31</f>
        <v>100833.84447374145</v>
      </c>
      <c r="K33" s="355"/>
    </row>
    <row r="34" spans="1:11" ht="25.5" customHeight="1" x14ac:dyDescent="0.25">
      <c r="A34" s="694"/>
      <c r="B34" s="695"/>
      <c r="C34" s="695"/>
      <c r="D34" s="695"/>
      <c r="E34" s="695"/>
      <c r="F34" s="695"/>
      <c r="G34" s="695"/>
      <c r="H34" s="695"/>
      <c r="I34" s="695"/>
      <c r="J34" s="696"/>
      <c r="K34" s="355"/>
    </row>
    <row r="35" spans="1:11" ht="15.75" customHeight="1" x14ac:dyDescent="0.25">
      <c r="A35" s="679" t="s">
        <v>472</v>
      </c>
      <c r="B35" s="681"/>
      <c r="C35" s="681"/>
      <c r="D35" s="681"/>
      <c r="E35" s="681"/>
      <c r="F35" s="681"/>
      <c r="G35" s="681"/>
      <c r="H35" s="681"/>
      <c r="I35" s="681"/>
      <c r="J35" s="385">
        <f>J27*J32</f>
        <v>4391.0819994342728</v>
      </c>
      <c r="K35" s="355"/>
    </row>
    <row r="36" spans="1:11" x14ac:dyDescent="0.25">
      <c r="A36" s="679"/>
      <c r="B36" s="681"/>
      <c r="C36" s="681"/>
      <c r="D36" s="681"/>
      <c r="E36" s="681"/>
      <c r="F36" s="681"/>
      <c r="G36" s="681"/>
      <c r="H36" s="681"/>
      <c r="I36" s="697"/>
      <c r="J36" s="386"/>
      <c r="K36" s="355"/>
    </row>
    <row r="37" spans="1:11" x14ac:dyDescent="0.25">
      <c r="A37" s="387"/>
      <c r="B37" s="388"/>
      <c r="C37" s="388"/>
      <c r="D37" s="388"/>
      <c r="E37" s="388"/>
      <c r="F37" s="388"/>
      <c r="G37" s="388"/>
      <c r="H37" s="388"/>
      <c r="I37" s="388"/>
      <c r="J37" s="494" t="s">
        <v>523</v>
      </c>
      <c r="K37" s="355"/>
    </row>
    <row r="38" spans="1:11" x14ac:dyDescent="0.25">
      <c r="A38" s="676" t="s">
        <v>473</v>
      </c>
      <c r="B38" s="676"/>
      <c r="C38" s="676"/>
      <c r="D38" s="676"/>
      <c r="E38" s="676"/>
      <c r="F38" s="676"/>
      <c r="G38" s="676"/>
      <c r="H38" s="676"/>
      <c r="I38" s="676"/>
      <c r="J38" s="389">
        <f>SUM(J39:J42)</f>
        <v>60000</v>
      </c>
      <c r="K38" s="355"/>
    </row>
    <row r="39" spans="1:11" x14ac:dyDescent="0.25">
      <c r="A39" s="390" t="s">
        <v>524</v>
      </c>
      <c r="B39" s="391"/>
      <c r="C39" s="391"/>
      <c r="D39" s="391"/>
      <c r="E39" s="391"/>
      <c r="F39" s="391"/>
      <c r="G39" s="391"/>
      <c r="H39" s="391"/>
      <c r="I39" s="391"/>
      <c r="J39" s="493">
        <v>25000</v>
      </c>
      <c r="K39" s="355"/>
    </row>
    <row r="40" spans="1:11" x14ac:dyDescent="0.25">
      <c r="A40" s="392" t="s">
        <v>474</v>
      </c>
      <c r="B40" s="393"/>
      <c r="C40" s="393"/>
      <c r="D40" s="393"/>
      <c r="E40" s="393"/>
      <c r="F40" s="393"/>
      <c r="G40" s="393"/>
      <c r="H40" s="393"/>
      <c r="I40" s="393"/>
      <c r="J40" s="373">
        <v>25000</v>
      </c>
      <c r="K40" s="355"/>
    </row>
    <row r="41" spans="1:11" x14ac:dyDescent="0.25">
      <c r="A41" s="682" t="s">
        <v>522</v>
      </c>
      <c r="B41" s="683"/>
      <c r="C41" s="683"/>
      <c r="D41" s="683"/>
      <c r="E41" s="683"/>
      <c r="F41" s="683"/>
      <c r="G41" s="683"/>
      <c r="H41" s="683"/>
      <c r="I41" s="684"/>
      <c r="J41" s="688">
        <v>10000</v>
      </c>
      <c r="K41" s="355"/>
    </row>
    <row r="42" spans="1:11" x14ac:dyDescent="0.25">
      <c r="A42" s="685"/>
      <c r="B42" s="686"/>
      <c r="C42" s="686"/>
      <c r="D42" s="686"/>
      <c r="E42" s="686"/>
      <c r="F42" s="686"/>
      <c r="G42" s="686"/>
      <c r="H42" s="686"/>
      <c r="I42" s="687"/>
      <c r="J42" s="689"/>
      <c r="K42" s="355"/>
    </row>
    <row r="43" spans="1:11" s="394" customFormat="1" ht="27" customHeight="1" x14ac:dyDescent="0.2">
      <c r="A43" s="677" t="s">
        <v>537</v>
      </c>
      <c r="B43" s="677"/>
      <c r="C43" s="677"/>
      <c r="D43" s="677"/>
      <c r="E43" s="677"/>
      <c r="F43" s="677"/>
      <c r="G43" s="677"/>
      <c r="H43" s="677"/>
      <c r="I43" s="677"/>
      <c r="J43" s="677"/>
    </row>
    <row r="46" spans="1:11" s="355" customFormat="1" ht="15" hidden="1" customHeight="1" x14ac:dyDescent="0.25">
      <c r="A46" s="349" t="s">
        <v>475</v>
      </c>
      <c r="B46" s="349"/>
      <c r="C46" s="349" t="s">
        <v>476</v>
      </c>
      <c r="J46" s="397"/>
    </row>
    <row r="47" spans="1:11" s="355" customFormat="1" ht="15" hidden="1" customHeight="1" x14ac:dyDescent="0.25">
      <c r="A47" s="349" t="s">
        <v>477</v>
      </c>
      <c r="B47" s="349"/>
      <c r="C47" s="349" t="s">
        <v>478</v>
      </c>
      <c r="J47" s="397"/>
    </row>
    <row r="48" spans="1:11" s="355" customFormat="1" ht="15" hidden="1" customHeight="1" x14ac:dyDescent="0.25">
      <c r="A48" s="349"/>
      <c r="B48" s="349"/>
      <c r="C48" s="349" t="s">
        <v>479</v>
      </c>
      <c r="J48" s="397"/>
    </row>
    <row r="49" spans="10:10" s="355" customFormat="1" ht="15" hidden="1" customHeight="1" x14ac:dyDescent="0.25">
      <c r="J49" s="397"/>
    </row>
    <row r="50" spans="10:10" s="349" customFormat="1" ht="11.25" customHeight="1" x14ac:dyDescent="0.25">
      <c r="J50" s="398"/>
    </row>
    <row r="51" spans="10:10" s="349" customFormat="1" ht="11.25" customHeight="1" x14ac:dyDescent="0.25">
      <c r="J51" s="398"/>
    </row>
  </sheetData>
  <mergeCells count="22">
    <mergeCell ref="A1:J1"/>
    <mergeCell ref="A2:B2"/>
    <mergeCell ref="A3:J3"/>
    <mergeCell ref="A4:J4"/>
    <mergeCell ref="A5:J5"/>
    <mergeCell ref="A6:J6"/>
    <mergeCell ref="A33:I34"/>
    <mergeCell ref="J33:J34"/>
    <mergeCell ref="A35:I35"/>
    <mergeCell ref="A36:I36"/>
    <mergeCell ref="A7:J7"/>
    <mergeCell ref="A8:J8"/>
    <mergeCell ref="H13:J13"/>
    <mergeCell ref="A9:J9"/>
    <mergeCell ref="A38:I38"/>
    <mergeCell ref="A43:J43"/>
    <mergeCell ref="A10:J10"/>
    <mergeCell ref="A11:J11"/>
    <mergeCell ref="A31:I31"/>
    <mergeCell ref="A32:I32"/>
    <mergeCell ref="A41:I42"/>
    <mergeCell ref="J41:J42"/>
  </mergeCells>
  <pageMargins left="0.51181102362204722" right="0.51181102362204722" top="0.78740157480314965" bottom="0.78740157480314965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4">
    <pageSetUpPr fitToPage="1"/>
  </sheetPr>
  <dimension ref="A1:N56"/>
  <sheetViews>
    <sheetView showGridLines="0" topLeftCell="A25" workbookViewId="0">
      <selection activeCell="F36" sqref="F36"/>
    </sheetView>
  </sheetViews>
  <sheetFormatPr defaultRowHeight="11.25" customHeight="1" x14ac:dyDescent="0.2"/>
  <cols>
    <col min="1" max="1" width="34.42578125" style="399" customWidth="1"/>
    <col min="2" max="2" width="17.28515625" style="399" bestFit="1" customWidth="1"/>
    <col min="3" max="3" width="14.28515625" style="399" bestFit="1" customWidth="1"/>
    <col min="4" max="4" width="9.42578125" style="399" customWidth="1"/>
    <col min="5" max="5" width="10.85546875" style="399" customWidth="1"/>
    <col min="6" max="6" width="17.42578125" style="399" bestFit="1" customWidth="1"/>
    <col min="7" max="7" width="16.5703125" style="399" bestFit="1" customWidth="1"/>
    <col min="8" max="9" width="10.7109375" style="399" customWidth="1"/>
    <col min="10" max="10" width="14.42578125" style="399" customWidth="1"/>
    <col min="11" max="11" width="14.28515625" style="399" bestFit="1" customWidth="1"/>
    <col min="12" max="12" width="10.5703125" style="399" customWidth="1"/>
    <col min="13" max="13" width="10" style="399" customWidth="1"/>
    <col min="14" max="16384" width="9.140625" style="399"/>
  </cols>
  <sheetData>
    <row r="1" spans="1:14" ht="12.75" x14ac:dyDescent="0.2">
      <c r="A1" s="138" t="s">
        <v>112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4" ht="11.25" customHeight="1" x14ac:dyDescent="0.2">
      <c r="A2" s="508"/>
      <c r="B2" s="509"/>
      <c r="C2" s="509"/>
      <c r="D2" s="509"/>
      <c r="E2" s="509"/>
      <c r="F2" s="509"/>
      <c r="G2" s="509"/>
      <c r="H2" s="509"/>
      <c r="I2" s="509"/>
      <c r="J2" s="509"/>
      <c r="K2" s="509"/>
      <c r="L2" s="510"/>
    </row>
    <row r="3" spans="1:14" ht="12.75" x14ac:dyDescent="0.2">
      <c r="A3" s="508" t="s">
        <v>431</v>
      </c>
      <c r="B3" s="509"/>
      <c r="C3" s="509"/>
      <c r="D3" s="509"/>
      <c r="E3" s="509"/>
      <c r="F3" s="509"/>
      <c r="G3" s="509"/>
      <c r="H3" s="509"/>
      <c r="I3" s="509"/>
      <c r="J3" s="509"/>
      <c r="K3" s="509"/>
      <c r="L3" s="510"/>
    </row>
    <row r="4" spans="1:14" ht="12.75" x14ac:dyDescent="0.2">
      <c r="A4" s="508" t="s">
        <v>3</v>
      </c>
      <c r="B4" s="509"/>
      <c r="C4" s="509"/>
      <c r="D4" s="509"/>
      <c r="E4" s="509"/>
      <c r="F4" s="509"/>
      <c r="G4" s="509"/>
      <c r="H4" s="509"/>
      <c r="I4" s="509"/>
      <c r="J4" s="509"/>
      <c r="K4" s="509"/>
      <c r="L4" s="510"/>
    </row>
    <row r="5" spans="1:14" ht="12.75" x14ac:dyDescent="0.2">
      <c r="A5" s="508" t="s">
        <v>4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10"/>
    </row>
    <row r="6" spans="1:14" ht="12.75" x14ac:dyDescent="0.2">
      <c r="A6" s="508" t="s">
        <v>5</v>
      </c>
      <c r="B6" s="509"/>
      <c r="C6" s="509"/>
      <c r="D6" s="509"/>
      <c r="E6" s="509"/>
      <c r="F6" s="509"/>
      <c r="G6" s="509"/>
      <c r="H6" s="509"/>
      <c r="I6" s="509"/>
      <c r="J6" s="509"/>
      <c r="K6" s="509"/>
      <c r="L6" s="510"/>
    </row>
    <row r="7" spans="1:14" ht="12.75" x14ac:dyDescent="0.2">
      <c r="A7" s="508">
        <v>2022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10"/>
    </row>
    <row r="8" spans="1:14" ht="11.25" customHeight="1" x14ac:dyDescent="0.2">
      <c r="A8" s="508"/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10"/>
    </row>
    <row r="9" spans="1:14" s="437" customFormat="1" ht="15.75" x14ac:dyDescent="0.25">
      <c r="A9" s="513" t="s">
        <v>115</v>
      </c>
      <c r="B9" s="514"/>
      <c r="C9" s="514"/>
      <c r="D9" s="514"/>
      <c r="E9" s="514"/>
      <c r="F9" s="514"/>
      <c r="G9" s="514"/>
      <c r="H9" s="515"/>
      <c r="I9" s="436"/>
      <c r="J9" s="511">
        <v>1</v>
      </c>
      <c r="K9" s="512"/>
      <c r="L9" s="512"/>
      <c r="M9" s="512"/>
    </row>
    <row r="10" spans="1:14" s="438" customFormat="1" ht="15.75" customHeight="1" x14ac:dyDescent="0.2">
      <c r="A10" s="518" t="s">
        <v>2</v>
      </c>
      <c r="B10" s="521">
        <f>A7</f>
        <v>2022</v>
      </c>
      <c r="C10" s="522"/>
      <c r="D10" s="522"/>
      <c r="E10" s="523"/>
      <c r="F10" s="521">
        <f>B10+1</f>
        <v>2023</v>
      </c>
      <c r="G10" s="522"/>
      <c r="H10" s="522"/>
      <c r="I10" s="523"/>
      <c r="J10" s="521">
        <f>F10+1</f>
        <v>2024</v>
      </c>
      <c r="K10" s="522"/>
      <c r="L10" s="522"/>
      <c r="M10" s="522"/>
    </row>
    <row r="11" spans="1:14" s="437" customFormat="1" ht="15.75" x14ac:dyDescent="0.25">
      <c r="A11" s="519"/>
      <c r="B11" s="439" t="s">
        <v>10</v>
      </c>
      <c r="C11" s="440" t="s">
        <v>10</v>
      </c>
      <c r="D11" s="440" t="s">
        <v>11</v>
      </c>
      <c r="E11" s="440" t="s">
        <v>171</v>
      </c>
      <c r="F11" s="440" t="s">
        <v>10</v>
      </c>
      <c r="G11" s="440" t="s">
        <v>10</v>
      </c>
      <c r="H11" s="440" t="s">
        <v>11</v>
      </c>
      <c r="I11" s="440" t="s">
        <v>171</v>
      </c>
      <c r="J11" s="440" t="s">
        <v>10</v>
      </c>
      <c r="K11" s="440" t="s">
        <v>10</v>
      </c>
      <c r="L11" s="441" t="s">
        <v>11</v>
      </c>
      <c r="M11" s="442" t="s">
        <v>171</v>
      </c>
    </row>
    <row r="12" spans="1:14" s="437" customFormat="1" ht="18.75" customHeight="1" x14ac:dyDescent="0.2">
      <c r="A12" s="519"/>
      <c r="B12" s="443" t="s">
        <v>12</v>
      </c>
      <c r="C12" s="444" t="s">
        <v>13</v>
      </c>
      <c r="D12" s="444" t="s">
        <v>14</v>
      </c>
      <c r="E12" s="444" t="s">
        <v>172</v>
      </c>
      <c r="F12" s="444" t="s">
        <v>12</v>
      </c>
      <c r="G12" s="444" t="s">
        <v>13</v>
      </c>
      <c r="H12" s="444" t="s">
        <v>15</v>
      </c>
      <c r="I12" s="444" t="s">
        <v>173</v>
      </c>
      <c r="J12" s="444" t="s">
        <v>12</v>
      </c>
      <c r="K12" s="444" t="s">
        <v>13</v>
      </c>
      <c r="L12" s="443" t="s">
        <v>16</v>
      </c>
      <c r="M12" s="445" t="s">
        <v>174</v>
      </c>
    </row>
    <row r="13" spans="1:14" s="437" customFormat="1" ht="15.75" x14ac:dyDescent="0.25">
      <c r="A13" s="520"/>
      <c r="B13" s="446" t="s">
        <v>65</v>
      </c>
      <c r="C13" s="447"/>
      <c r="D13" s="448" t="s">
        <v>17</v>
      </c>
      <c r="E13" s="448" t="s">
        <v>17</v>
      </c>
      <c r="F13" s="448" t="s">
        <v>66</v>
      </c>
      <c r="G13" s="447"/>
      <c r="H13" s="448" t="s">
        <v>17</v>
      </c>
      <c r="I13" s="448" t="s">
        <v>17</v>
      </c>
      <c r="J13" s="448" t="s">
        <v>0</v>
      </c>
      <c r="K13" s="447"/>
      <c r="L13" s="449" t="s">
        <v>17</v>
      </c>
      <c r="M13" s="450" t="s">
        <v>17</v>
      </c>
      <c r="N13" s="485"/>
    </row>
    <row r="14" spans="1:14" s="437" customFormat="1" ht="15.75" x14ac:dyDescent="0.25">
      <c r="A14" s="451" t="s">
        <v>49</v>
      </c>
      <c r="B14" s="468">
        <f>'[1]1'!$C$55</f>
        <v>1355953419.6300001</v>
      </c>
      <c r="C14" s="468">
        <f>B14/$E$45</f>
        <v>1303801365.0288463</v>
      </c>
      <c r="D14" s="453"/>
      <c r="E14" s="479">
        <f>B14/$D$52</f>
        <v>1.3520952011006122</v>
      </c>
      <c r="F14" s="468">
        <f>'[1]1'!$D$55</f>
        <v>1382567736.4152</v>
      </c>
      <c r="G14" s="468">
        <f>F14/$F$46</f>
        <v>1278261590.6205621</v>
      </c>
      <c r="H14" s="454"/>
      <c r="I14" s="479">
        <f>F14/$F$52</f>
        <v>1.325609413203106</v>
      </c>
      <c r="J14" s="471">
        <f>'[1]1'!$E$55</f>
        <v>1439034635.8718081</v>
      </c>
      <c r="K14" s="468">
        <f>J14/$G$46</f>
        <v>1279296551.2913632</v>
      </c>
      <c r="L14" s="456"/>
      <c r="M14" s="482">
        <f>J14/$G$52</f>
        <v>1.3266827096375571</v>
      </c>
      <c r="N14" s="485"/>
    </row>
    <row r="15" spans="1:14" s="437" customFormat="1" ht="15.75" x14ac:dyDescent="0.25">
      <c r="A15" s="451" t="s">
        <v>50</v>
      </c>
      <c r="B15" s="468">
        <f>'[1]3'!$F$29</f>
        <v>1087288061</v>
      </c>
      <c r="C15" s="468">
        <f>B15/$E$45</f>
        <v>1045469289.4230769</v>
      </c>
      <c r="D15" s="453"/>
      <c r="E15" s="479">
        <f t="shared" ref="E15:E34" si="0">B15/$D$52</f>
        <v>1.084194300636995</v>
      </c>
      <c r="F15" s="468">
        <f>'[1]3'!$G$29</f>
        <v>1138167843.4400001</v>
      </c>
      <c r="G15" s="468">
        <f>F15/$F$46</f>
        <v>1052300151.1094674</v>
      </c>
      <c r="H15" s="456"/>
      <c r="I15" s="481">
        <f>F15/$F$52</f>
        <v>1.0912781828550093</v>
      </c>
      <c r="J15" s="469">
        <f>'[1]3'!$H$29</f>
        <v>1157858747.1775999</v>
      </c>
      <c r="K15" s="468">
        <f>J15/$G$46</f>
        <v>1029332210.0961537</v>
      </c>
      <c r="L15" s="456"/>
      <c r="M15" s="483">
        <f>J15/$G$52</f>
        <v>1.0674594911000914</v>
      </c>
      <c r="N15" s="485"/>
    </row>
    <row r="16" spans="1:14" s="437" customFormat="1" ht="15.75" x14ac:dyDescent="0.25">
      <c r="A16" s="458" t="s">
        <v>493</v>
      </c>
      <c r="B16" s="468">
        <f>'[1]3'!$F$21</f>
        <v>991817561</v>
      </c>
      <c r="C16" s="468">
        <f t="shared" ref="C16:C34" si="1">B16/$E$45</f>
        <v>953670731.73076916</v>
      </c>
      <c r="D16" s="453"/>
      <c r="E16" s="479">
        <f t="shared" si="0"/>
        <v>0.98899545159990965</v>
      </c>
      <c r="F16" s="468">
        <f>'[1]3'!$G$21</f>
        <v>1031490263.4400001</v>
      </c>
      <c r="G16" s="468">
        <f t="shared" ref="G16:G34" si="2">F16/$F$46</f>
        <v>953670731.73076916</v>
      </c>
      <c r="H16" s="456"/>
      <c r="I16" s="481">
        <f t="shared" ref="I16:I34" si="3">F16/$F$52</f>
        <v>0.98899545159990965</v>
      </c>
      <c r="J16" s="469">
        <f>'[1]3'!$H$21</f>
        <v>1072749873.9775999</v>
      </c>
      <c r="K16" s="468">
        <f t="shared" ref="K16:K34" si="4">J16/$G$46</f>
        <v>953670731.73076904</v>
      </c>
      <c r="L16" s="456"/>
      <c r="M16" s="483">
        <f t="shared" ref="M16:M34" si="5">J16/$G$52</f>
        <v>0.98899545159990954</v>
      </c>
      <c r="N16" s="485"/>
    </row>
    <row r="17" spans="1:14" s="437" customFormat="1" ht="31.5" x14ac:dyDescent="0.25">
      <c r="A17" s="459" t="s">
        <v>494</v>
      </c>
      <c r="B17" s="468">
        <f>'[1]3'!$F$13</f>
        <v>465937000</v>
      </c>
      <c r="C17" s="468">
        <f t="shared" si="1"/>
        <v>448016346.15384614</v>
      </c>
      <c r="D17" s="453"/>
      <c r="E17" s="479">
        <f t="shared" si="0"/>
        <v>0.46461122675373473</v>
      </c>
      <c r="F17" s="468">
        <f>'[1]3'!$G$13</f>
        <v>484574480</v>
      </c>
      <c r="G17" s="468">
        <f t="shared" si="2"/>
        <v>448016346.15384609</v>
      </c>
      <c r="H17" s="456"/>
      <c r="I17" s="481">
        <f t="shared" si="3"/>
        <v>0.46461122675373467</v>
      </c>
      <c r="J17" s="469">
        <f>'[1]3'!$H$13</f>
        <v>503957459.19999999</v>
      </c>
      <c r="K17" s="468">
        <f t="shared" si="4"/>
        <v>448016346.15384609</v>
      </c>
      <c r="L17" s="456"/>
      <c r="M17" s="483">
        <f t="shared" si="5"/>
        <v>0.46461122675373467</v>
      </c>
      <c r="N17" s="485"/>
    </row>
    <row r="18" spans="1:14" s="437" customFormat="1" ht="15.75" x14ac:dyDescent="0.25">
      <c r="A18" s="460" t="s">
        <v>495</v>
      </c>
      <c r="B18" s="468">
        <f>'[1]3'!$F$14</f>
        <v>72944500</v>
      </c>
      <c r="C18" s="468">
        <f t="shared" si="1"/>
        <v>70138942.307692304</v>
      </c>
      <c r="D18" s="453"/>
      <c r="E18" s="479">
        <f t="shared" si="0"/>
        <v>7.2736944329250097E-2</v>
      </c>
      <c r="F18" s="468">
        <f>'[1]3'!$G$14</f>
        <v>75862280</v>
      </c>
      <c r="G18" s="468">
        <f t="shared" si="2"/>
        <v>70138942.307692304</v>
      </c>
      <c r="H18" s="456"/>
      <c r="I18" s="481">
        <f t="shared" si="3"/>
        <v>7.2736944329250097E-2</v>
      </c>
      <c r="J18" s="469">
        <f>'[1]3'!$H$14</f>
        <v>78896771.200000003</v>
      </c>
      <c r="K18" s="468">
        <f t="shared" si="4"/>
        <v>70138942.307692304</v>
      </c>
      <c r="L18" s="456"/>
      <c r="M18" s="483">
        <f t="shared" si="5"/>
        <v>7.2736944329250097E-2</v>
      </c>
      <c r="N18" s="485"/>
    </row>
    <row r="19" spans="1:14" s="437" customFormat="1" ht="15.75" x14ac:dyDescent="0.25">
      <c r="A19" s="459" t="s">
        <v>496</v>
      </c>
      <c r="B19" s="468">
        <f>'[1]3'!$F$19</f>
        <v>335462660</v>
      </c>
      <c r="C19" s="468">
        <f t="shared" si="1"/>
        <v>322560250</v>
      </c>
      <c r="D19" s="453"/>
      <c r="E19" s="479">
        <f t="shared" si="0"/>
        <v>0.33450813735048091</v>
      </c>
      <c r="F19" s="468">
        <f>'[1]3'!$G$19</f>
        <v>348881166.39999998</v>
      </c>
      <c r="G19" s="468">
        <f t="shared" si="2"/>
        <v>322560249.99999994</v>
      </c>
      <c r="H19" s="456"/>
      <c r="I19" s="481">
        <f t="shared" si="3"/>
        <v>0.33450813735048085</v>
      </c>
      <c r="J19" s="469">
        <f>'[1]3'!$H$19</f>
        <v>362836413.05599999</v>
      </c>
      <c r="K19" s="468">
        <f t="shared" si="4"/>
        <v>322560250</v>
      </c>
      <c r="L19" s="456"/>
      <c r="M19" s="483">
        <f t="shared" si="5"/>
        <v>0.33450813735048085</v>
      </c>
      <c r="N19" s="485"/>
    </row>
    <row r="20" spans="1:14" s="437" customFormat="1" ht="31.5" x14ac:dyDescent="0.25">
      <c r="A20" s="459" t="s">
        <v>497</v>
      </c>
      <c r="B20" s="468">
        <f>'[1]3'!$F$18+'[1]3'!$F$20+'[1]3'!$F$17</f>
        <v>117473401</v>
      </c>
      <c r="C20" s="468">
        <f t="shared" si="1"/>
        <v>112955193.26923077</v>
      </c>
      <c r="D20" s="453"/>
      <c r="E20" s="479">
        <f t="shared" si="0"/>
        <v>0.11713914316644397</v>
      </c>
      <c r="F20" s="468">
        <f>'[1]3'!$G$17+'[1]3'!$G$18+'[1]3'!$G$20</f>
        <v>122172337.04000001</v>
      </c>
      <c r="G20" s="468">
        <f t="shared" si="2"/>
        <v>112955193.26923077</v>
      </c>
      <c r="H20" s="456"/>
      <c r="I20" s="481">
        <f t="shared" si="3"/>
        <v>0.11713914316644397</v>
      </c>
      <c r="J20" s="469">
        <f>'[1]3'!$H$17+'[1]3'!$H$18+'[1]3'!$H$20</f>
        <v>127059230.52160001</v>
      </c>
      <c r="K20" s="468">
        <f t="shared" si="4"/>
        <v>112955193.26923077</v>
      </c>
      <c r="L20" s="456"/>
      <c r="M20" s="483">
        <f t="shared" si="5"/>
        <v>0.11713914316644397</v>
      </c>
      <c r="N20" s="485"/>
    </row>
    <row r="21" spans="1:14" s="437" customFormat="1" ht="15.75" x14ac:dyDescent="0.25">
      <c r="A21" s="458" t="s">
        <v>498</v>
      </c>
      <c r="B21" s="468">
        <f>'[1]3'!$F$28</f>
        <v>95470500</v>
      </c>
      <c r="C21" s="468">
        <f t="shared" si="1"/>
        <v>91798557.692307696</v>
      </c>
      <c r="D21" s="453"/>
      <c r="E21" s="479">
        <f t="shared" si="0"/>
        <v>9.5198849037085337E-2</v>
      </c>
      <c r="F21" s="468">
        <f>'[1]3'!$G$28</f>
        <v>106677580</v>
      </c>
      <c r="G21" s="468">
        <f t="shared" si="2"/>
        <v>98629419.378698215</v>
      </c>
      <c r="H21" s="456"/>
      <c r="I21" s="481">
        <f t="shared" si="3"/>
        <v>0.10228273125509968</v>
      </c>
      <c r="J21" s="469">
        <f>'[1]3'!$H$28</f>
        <v>85108873.199999988</v>
      </c>
      <c r="K21" s="468">
        <f t="shared" si="4"/>
        <v>75661478.365384594</v>
      </c>
      <c r="L21" s="456"/>
      <c r="M21" s="483">
        <f t="shared" si="5"/>
        <v>7.8464039500181784E-2</v>
      </c>
      <c r="N21" s="485"/>
    </row>
    <row r="22" spans="1:14" s="437" customFormat="1" ht="15.75" x14ac:dyDescent="0.25">
      <c r="A22" s="451" t="s">
        <v>18</v>
      </c>
      <c r="B22" s="468">
        <f>'[1]2'!$B$33</f>
        <v>1355953419.6300001</v>
      </c>
      <c r="C22" s="468">
        <f t="shared" si="1"/>
        <v>1303801365.0288463</v>
      </c>
      <c r="D22" s="453"/>
      <c r="E22" s="479">
        <f t="shared" si="0"/>
        <v>1.3520952011006122</v>
      </c>
      <c r="F22" s="468">
        <f>'[1]1'!$D$55</f>
        <v>1382567736.4152</v>
      </c>
      <c r="G22" s="468">
        <f t="shared" si="2"/>
        <v>1278261590.6205621</v>
      </c>
      <c r="H22" s="456"/>
      <c r="I22" s="481">
        <f t="shared" si="3"/>
        <v>1.325609413203106</v>
      </c>
      <c r="J22" s="469">
        <f>'[1]2'!$D$33</f>
        <v>1439034635.876708</v>
      </c>
      <c r="K22" s="468">
        <f t="shared" si="4"/>
        <v>1279296551.2957191</v>
      </c>
      <c r="L22" s="456"/>
      <c r="M22" s="483">
        <f t="shared" si="5"/>
        <v>1.3266827096420746</v>
      </c>
      <c r="N22" s="485"/>
    </row>
    <row r="23" spans="1:14" s="437" customFormat="1" ht="15.75" x14ac:dyDescent="0.25">
      <c r="A23" s="451" t="s">
        <v>48</v>
      </c>
      <c r="B23" s="468">
        <f>'[1]3'!$F$41</f>
        <v>1107396102.3699999</v>
      </c>
      <c r="C23" s="468">
        <f t="shared" si="1"/>
        <v>1064803944.5865383</v>
      </c>
      <c r="D23" s="453"/>
      <c r="E23" s="479">
        <f t="shared" si="0"/>
        <v>1.1042451267541107</v>
      </c>
      <c r="F23" s="468">
        <f>'[1]3'!$G$41</f>
        <v>1128425134.8099999</v>
      </c>
      <c r="G23" s="468">
        <f t="shared" si="2"/>
        <v>1043292469.3139791</v>
      </c>
      <c r="H23" s="456"/>
      <c r="I23" s="481">
        <f t="shared" si="3"/>
        <v>1.0819368493855115</v>
      </c>
      <c r="J23" s="469">
        <f>'[1]3'!$H$41</f>
        <v>1183324691.2725</v>
      </c>
      <c r="K23" s="468">
        <f t="shared" si="4"/>
        <v>1051971341.6666369</v>
      </c>
      <c r="L23" s="456"/>
      <c r="M23" s="483">
        <f t="shared" si="5"/>
        <v>1.0909371940497723</v>
      </c>
      <c r="N23" s="485"/>
    </row>
    <row r="24" spans="1:14" s="437" customFormat="1" ht="15.75" x14ac:dyDescent="0.25">
      <c r="A24" s="458" t="s">
        <v>499</v>
      </c>
      <c r="B24" s="468">
        <f>SUM(B25:B26)</f>
        <v>899270021</v>
      </c>
      <c r="C24" s="468">
        <f t="shared" si="1"/>
        <v>864682712.5</v>
      </c>
      <c r="D24" s="453"/>
      <c r="E24" s="479">
        <f t="shared" si="0"/>
        <v>0.89671124559686566</v>
      </c>
      <c r="F24" s="468">
        <f>SUM(F25:F26)</f>
        <v>944068175.04999995</v>
      </c>
      <c r="G24" s="468">
        <f t="shared" si="2"/>
        <v>872844096.75480759</v>
      </c>
      <c r="H24" s="456"/>
      <c r="I24" s="481">
        <f t="shared" si="3"/>
        <v>0.90517493399392401</v>
      </c>
      <c r="J24" s="469">
        <f>SUM(J25:J26)</f>
        <v>991252055.72250009</v>
      </c>
      <c r="K24" s="468">
        <f t="shared" si="4"/>
        <v>881219468.06236136</v>
      </c>
      <c r="L24" s="456"/>
      <c r="M24" s="483">
        <f t="shared" si="5"/>
        <v>0.91386053569378767</v>
      </c>
      <c r="N24" s="485"/>
    </row>
    <row r="25" spans="1:14" s="437" customFormat="1" ht="15.75" x14ac:dyDescent="0.25">
      <c r="A25" s="460" t="s">
        <v>500</v>
      </c>
      <c r="B25" s="469">
        <f>'[1]3'!$F$31</f>
        <v>543351120</v>
      </c>
      <c r="C25" s="468">
        <f t="shared" si="1"/>
        <v>522453000</v>
      </c>
      <c r="D25" s="453"/>
      <c r="E25" s="479">
        <f t="shared" si="0"/>
        <v>0.54180507326358651</v>
      </c>
      <c r="F25" s="468">
        <f>'[1]3'!$G$31</f>
        <v>570515776</v>
      </c>
      <c r="G25" s="468">
        <f t="shared" si="2"/>
        <v>527473905.32544374</v>
      </c>
      <c r="H25" s="456"/>
      <c r="I25" s="481">
        <f t="shared" si="3"/>
        <v>0.54701195690230919</v>
      </c>
      <c r="J25" s="469">
        <f>'[1]3'!$H$31</f>
        <v>599038548.80000007</v>
      </c>
      <c r="K25" s="468">
        <f t="shared" si="4"/>
        <v>532543088.5867092</v>
      </c>
      <c r="L25" s="456"/>
      <c r="M25" s="483">
        <f t="shared" si="5"/>
        <v>0.55226890672986595</v>
      </c>
      <c r="N25" s="485"/>
    </row>
    <row r="26" spans="1:14" s="437" customFormat="1" ht="15.75" x14ac:dyDescent="0.25">
      <c r="A26" s="460" t="s">
        <v>501</v>
      </c>
      <c r="B26" s="469">
        <f>'[1]3'!$F$33</f>
        <v>355918901</v>
      </c>
      <c r="C26" s="468">
        <f t="shared" si="1"/>
        <v>342229712.5</v>
      </c>
      <c r="D26" s="453"/>
      <c r="E26" s="479">
        <f t="shared" si="0"/>
        <v>0.35490617233327909</v>
      </c>
      <c r="F26" s="468">
        <f>'[1]3'!$G$33</f>
        <v>373552399.05000001</v>
      </c>
      <c r="G26" s="468">
        <f t="shared" si="2"/>
        <v>345370191.42936391</v>
      </c>
      <c r="H26" s="456"/>
      <c r="I26" s="481">
        <f t="shared" si="3"/>
        <v>0.35816297709161476</v>
      </c>
      <c r="J26" s="469">
        <f>'[1]3'!$H$33</f>
        <v>392213506.92250001</v>
      </c>
      <c r="K26" s="468">
        <f t="shared" si="4"/>
        <v>348676379.47565216</v>
      </c>
      <c r="L26" s="456"/>
      <c r="M26" s="483">
        <f t="shared" si="5"/>
        <v>0.36159162896392177</v>
      </c>
      <c r="N26" s="485"/>
    </row>
    <row r="27" spans="1:14" s="437" customFormat="1" ht="15.75" x14ac:dyDescent="0.25">
      <c r="A27" s="461" t="s">
        <v>502</v>
      </c>
      <c r="B27" s="469">
        <f>'[1]3'!$F$39</f>
        <v>208126081.37</v>
      </c>
      <c r="C27" s="468">
        <f t="shared" si="1"/>
        <v>200121232.08653846</v>
      </c>
      <c r="D27" s="453"/>
      <c r="E27" s="479">
        <f t="shared" si="0"/>
        <v>0.20753388115724511</v>
      </c>
      <c r="F27" s="468">
        <f>'[1]3'!$G$39</f>
        <v>184356959.75999999</v>
      </c>
      <c r="G27" s="468">
        <f t="shared" si="2"/>
        <v>170448372.55917156</v>
      </c>
      <c r="H27" s="456"/>
      <c r="I27" s="481">
        <f t="shared" si="3"/>
        <v>0.17676191539158748</v>
      </c>
      <c r="J27" s="469">
        <f>'[1]3'!$H$39</f>
        <v>192072635.54999998</v>
      </c>
      <c r="K27" s="468">
        <f t="shared" si="4"/>
        <v>170751873.60427567</v>
      </c>
      <c r="L27" s="456"/>
      <c r="M27" s="483">
        <f t="shared" si="5"/>
        <v>0.17707665835598468</v>
      </c>
      <c r="N27" s="485"/>
    </row>
    <row r="28" spans="1:14" s="437" customFormat="1" ht="31.5" x14ac:dyDescent="0.25">
      <c r="A28" s="458" t="s">
        <v>503</v>
      </c>
      <c r="B28" s="469"/>
      <c r="C28" s="468">
        <f t="shared" si="1"/>
        <v>0</v>
      </c>
      <c r="D28" s="453"/>
      <c r="E28" s="479">
        <f>B28/$D$52</f>
        <v>0</v>
      </c>
      <c r="F28" s="468"/>
      <c r="G28" s="468">
        <f t="shared" si="2"/>
        <v>0</v>
      </c>
      <c r="H28" s="456"/>
      <c r="I28" s="481">
        <f t="shared" si="3"/>
        <v>0</v>
      </c>
      <c r="J28" s="469"/>
      <c r="K28" s="468">
        <f t="shared" si="4"/>
        <v>0</v>
      </c>
      <c r="L28" s="456"/>
      <c r="M28" s="483">
        <f t="shared" si="5"/>
        <v>0</v>
      </c>
      <c r="N28" s="485"/>
    </row>
    <row r="29" spans="1:14" s="437" customFormat="1" ht="15.75" x14ac:dyDescent="0.25">
      <c r="A29" s="451" t="s">
        <v>21</v>
      </c>
      <c r="B29" s="469">
        <f>B15-B23</f>
        <v>-20108041.369999886</v>
      </c>
      <c r="C29" s="468">
        <f t="shared" si="1"/>
        <v>-19334655.163461428</v>
      </c>
      <c r="D29" s="453"/>
      <c r="E29" s="479">
        <f t="shared" si="0"/>
        <v>-2.005082611711561E-2</v>
      </c>
      <c r="F29" s="469">
        <f>F15-F23</f>
        <v>9742708.6300001144</v>
      </c>
      <c r="G29" s="468">
        <f t="shared" si="2"/>
        <v>9007681.79548827</v>
      </c>
      <c r="H29" s="456"/>
      <c r="I29" s="481">
        <f t="shared" si="3"/>
        <v>9.3413334694979217E-3</v>
      </c>
      <c r="J29" s="469">
        <f>J15-J23</f>
        <v>-25465944.094900131</v>
      </c>
      <c r="K29" s="468">
        <f t="shared" si="4"/>
        <v>-22639131.570483301</v>
      </c>
      <c r="L29" s="456"/>
      <c r="M29" s="483">
        <f t="shared" si="5"/>
        <v>-2.3477702949680986E-2</v>
      </c>
      <c r="N29" s="485"/>
    </row>
    <row r="30" spans="1:14" s="437" customFormat="1" ht="31.5" x14ac:dyDescent="0.25">
      <c r="A30" s="458" t="s">
        <v>504</v>
      </c>
      <c r="B30" s="469">
        <f>'[1]4'!$G$13</f>
        <v>101385950</v>
      </c>
      <c r="C30" s="468">
        <f t="shared" si="1"/>
        <v>97486490.384615377</v>
      </c>
      <c r="D30" s="453"/>
      <c r="E30" s="479">
        <f t="shared" si="0"/>
        <v>0.10109746726508693</v>
      </c>
      <c r="F30" s="469">
        <f>'[1]4'!$H$13</f>
        <v>105441388</v>
      </c>
      <c r="G30" s="468">
        <f t="shared" si="2"/>
        <v>97486490.384615377</v>
      </c>
      <c r="H30" s="456"/>
      <c r="I30" s="481">
        <f t="shared" si="3"/>
        <v>0.10109746726508693</v>
      </c>
      <c r="J30" s="469">
        <f>'[1]4'!$I$13</f>
        <v>109659043.52000001</v>
      </c>
      <c r="K30" s="468">
        <f t="shared" si="4"/>
        <v>97486490.384615391</v>
      </c>
      <c r="L30" s="456"/>
      <c r="M30" s="483">
        <f t="shared" si="5"/>
        <v>0.10109746726508693</v>
      </c>
      <c r="N30" s="485"/>
    </row>
    <row r="31" spans="1:14" s="437" customFormat="1" ht="31.5" x14ac:dyDescent="0.25">
      <c r="A31" s="458" t="s">
        <v>505</v>
      </c>
      <c r="B31" s="469">
        <f>'[1]4'!$G$14</f>
        <v>8200000</v>
      </c>
      <c r="C31" s="468">
        <f t="shared" si="1"/>
        <v>7884615.384615384</v>
      </c>
      <c r="D31" s="453"/>
      <c r="E31" s="479">
        <f t="shared" si="0"/>
        <v>8.1766677885221073E-3</v>
      </c>
      <c r="F31" s="469">
        <f>'[1]4'!$H$14</f>
        <v>11252000</v>
      </c>
      <c r="G31" s="468">
        <f t="shared" si="2"/>
        <v>10403106.508875739</v>
      </c>
      <c r="H31" s="456"/>
      <c r="I31" s="481">
        <f t="shared" si="3"/>
        <v>1.0788445820409326E-2</v>
      </c>
      <c r="J31" s="469">
        <f>'[1]4'!$I$14</f>
        <v>9858000</v>
      </c>
      <c r="K31" s="468">
        <f t="shared" si="4"/>
        <v>8763726.103777878</v>
      </c>
      <c r="L31" s="456"/>
      <c r="M31" s="483">
        <f t="shared" si="5"/>
        <v>9.08834146558519E-3</v>
      </c>
      <c r="N31" s="485"/>
    </row>
    <row r="32" spans="1:14" s="437" customFormat="1" ht="31.5" x14ac:dyDescent="0.25">
      <c r="A32" s="451" t="s">
        <v>506</v>
      </c>
      <c r="B32" s="468">
        <f>B29+(B30-B31)</f>
        <v>73077908.630000114</v>
      </c>
      <c r="C32" s="468">
        <f t="shared" si="1"/>
        <v>70267219.836538568</v>
      </c>
      <c r="D32" s="453"/>
      <c r="E32" s="479">
        <f t="shared" si="0"/>
        <v>7.2869973359449225E-2</v>
      </c>
      <c r="F32" s="468">
        <f>F29+(F30-F31)</f>
        <v>103932096.63000011</v>
      </c>
      <c r="G32" s="468">
        <f t="shared" si="2"/>
        <v>96091065.671227902</v>
      </c>
      <c r="H32" s="456"/>
      <c r="I32" s="481">
        <f t="shared" si="3"/>
        <v>9.9650354914175523E-2</v>
      </c>
      <c r="J32" s="469">
        <f>J29+(J30-J31)</f>
        <v>74335099.42509988</v>
      </c>
      <c r="K32" s="468">
        <f t="shared" si="4"/>
        <v>66083632.710354209</v>
      </c>
      <c r="L32" s="456"/>
      <c r="M32" s="483">
        <f t="shared" si="5"/>
        <v>6.8531422849820764E-2</v>
      </c>
      <c r="N32" s="485"/>
    </row>
    <row r="33" spans="1:14" s="437" customFormat="1" ht="15.75" x14ac:dyDescent="0.25">
      <c r="A33" s="451" t="s">
        <v>20</v>
      </c>
      <c r="B33" s="468">
        <f>'[1]5'!$H$12</f>
        <v>202039995</v>
      </c>
      <c r="C33" s="468">
        <f t="shared" si="1"/>
        <v>194269225.96153846</v>
      </c>
      <c r="D33" s="453"/>
      <c r="E33" s="479">
        <f t="shared" si="0"/>
        <v>0.2014651120865448</v>
      </c>
      <c r="F33" s="468">
        <f>'[1]5'!$I$12</f>
        <v>223043995</v>
      </c>
      <c r="G33" s="468">
        <f>F33/$F$46</f>
        <v>206216711.35355029</v>
      </c>
      <c r="H33" s="456"/>
      <c r="I33" s="481">
        <f t="shared" si="3"/>
        <v>0.21385514180813622</v>
      </c>
      <c r="J33" s="469">
        <f>'[1]5'!$J$12</f>
        <v>272512995</v>
      </c>
      <c r="K33" s="468">
        <f t="shared" si="4"/>
        <v>242263060.24550521</v>
      </c>
      <c r="L33" s="456"/>
      <c r="M33" s="483">
        <f t="shared" si="5"/>
        <v>0.2512366760366514</v>
      </c>
      <c r="N33" s="485"/>
    </row>
    <row r="34" spans="1:14" s="437" customFormat="1" ht="15.75" x14ac:dyDescent="0.25">
      <c r="A34" s="462" t="s">
        <v>114</v>
      </c>
      <c r="B34" s="470">
        <f>'[1]5'!$H$19</f>
        <v>-37960005</v>
      </c>
      <c r="C34" s="472">
        <f t="shared" si="1"/>
        <v>-36500004.807692304</v>
      </c>
      <c r="D34" s="464"/>
      <c r="E34" s="480">
        <f t="shared" si="0"/>
        <v>-3.7851993918980253E-2</v>
      </c>
      <c r="F34" s="470">
        <f>'[1]5'!$I$19</f>
        <v>-34956005</v>
      </c>
      <c r="G34" s="472">
        <f t="shared" si="2"/>
        <v>-32318791.605029583</v>
      </c>
      <c r="H34" s="465"/>
      <c r="I34" s="480">
        <f t="shared" si="3"/>
        <v>-3.3515905264882469E-2</v>
      </c>
      <c r="J34" s="472">
        <f>'[1]5'!$J$19</f>
        <v>-17487005</v>
      </c>
      <c r="K34" s="472">
        <f t="shared" si="4"/>
        <v>-15545883.769060081</v>
      </c>
      <c r="L34" s="465"/>
      <c r="M34" s="484">
        <f t="shared" si="5"/>
        <v>-1.6121715626942132E-2</v>
      </c>
      <c r="N34" s="485"/>
    </row>
    <row r="35" spans="1:14" s="437" customFormat="1" ht="31.5" x14ac:dyDescent="0.25">
      <c r="A35" s="451" t="s">
        <v>507</v>
      </c>
      <c r="B35" s="468"/>
      <c r="C35" s="452"/>
      <c r="D35" s="453"/>
      <c r="E35" s="453"/>
      <c r="F35" s="468"/>
      <c r="G35" s="452"/>
      <c r="H35" s="456"/>
      <c r="I35" s="455"/>
      <c r="J35" s="469"/>
      <c r="K35" s="452"/>
      <c r="L35" s="456"/>
      <c r="M35" s="457"/>
      <c r="N35" s="485"/>
    </row>
    <row r="36" spans="1:14" s="437" customFormat="1" ht="31.5" x14ac:dyDescent="0.25">
      <c r="A36" s="451" t="s">
        <v>508</v>
      </c>
      <c r="B36" s="468"/>
      <c r="C36" s="452"/>
      <c r="D36" s="453"/>
      <c r="E36" s="453"/>
      <c r="F36" s="468"/>
      <c r="G36" s="452"/>
      <c r="H36" s="456"/>
      <c r="I36" s="455"/>
      <c r="J36" s="469"/>
      <c r="K36" s="452"/>
      <c r="L36" s="456"/>
      <c r="M36" s="457"/>
      <c r="N36" s="485"/>
    </row>
    <row r="37" spans="1:14" s="437" customFormat="1" ht="31.5" x14ac:dyDescent="0.25">
      <c r="A37" s="462" t="s">
        <v>509</v>
      </c>
      <c r="B37" s="470"/>
      <c r="C37" s="463"/>
      <c r="D37" s="464"/>
      <c r="E37" s="464"/>
      <c r="F37" s="470"/>
      <c r="G37" s="463"/>
      <c r="H37" s="465"/>
      <c r="I37" s="466"/>
      <c r="J37" s="472"/>
      <c r="K37" s="463"/>
      <c r="L37" s="465"/>
      <c r="M37" s="467"/>
    </row>
    <row r="38" spans="1:14" s="400" customFormat="1" ht="11.25" customHeight="1" x14ac:dyDescent="0.2">
      <c r="A38" s="8" t="s">
        <v>529</v>
      </c>
      <c r="B38" s="280"/>
      <c r="C38" s="280"/>
      <c r="D38" s="280"/>
      <c r="E38" s="280"/>
      <c r="F38" s="280"/>
      <c r="G38" s="280"/>
    </row>
    <row r="39" spans="1:14" s="400" customFormat="1" ht="11.25" customHeight="1" x14ac:dyDescent="0.2">
      <c r="B39" s="280"/>
      <c r="C39" s="280"/>
      <c r="D39" s="280"/>
      <c r="E39" s="280"/>
      <c r="F39" s="280"/>
      <c r="G39" s="280"/>
    </row>
    <row r="40" spans="1:14" s="400" customFormat="1" ht="11.25" customHeight="1" x14ac:dyDescent="0.2">
      <c r="B40" s="280"/>
      <c r="C40" s="280"/>
      <c r="D40" s="280"/>
      <c r="E40" s="280"/>
      <c r="F40" s="280"/>
      <c r="G40" s="280"/>
    </row>
    <row r="41" spans="1:14" s="400" customFormat="1" ht="11.25" customHeight="1" x14ac:dyDescent="0.2">
      <c r="B41" s="280"/>
      <c r="C41" s="280"/>
      <c r="D41" s="280"/>
      <c r="E41" s="280"/>
      <c r="F41" s="280"/>
      <c r="G41" s="280"/>
    </row>
    <row r="42" spans="1:14" s="400" customFormat="1" ht="11.25" customHeight="1" x14ac:dyDescent="0.2">
      <c r="B42" s="516" t="s">
        <v>436</v>
      </c>
      <c r="C42" s="516"/>
      <c r="D42" s="516"/>
      <c r="E42" s="516"/>
      <c r="F42" s="516"/>
      <c r="G42" s="516"/>
      <c r="H42" s="401"/>
    </row>
    <row r="43" spans="1:14" s="400" customFormat="1" ht="11.25" customHeight="1" x14ac:dyDescent="0.2">
      <c r="B43" s="277">
        <v>2019</v>
      </c>
      <c r="C43" s="277">
        <v>2020</v>
      </c>
      <c r="D43" s="277">
        <v>2021</v>
      </c>
      <c r="E43" s="277">
        <v>2022</v>
      </c>
      <c r="F43" s="277">
        <v>2023</v>
      </c>
      <c r="G43" s="277">
        <v>2024</v>
      </c>
      <c r="H43" s="473"/>
    </row>
    <row r="44" spans="1:14" s="400" customFormat="1" ht="11.25" customHeight="1" x14ac:dyDescent="0.2">
      <c r="A44" s="402"/>
      <c r="B44" s="278">
        <v>4.3099999999999996</v>
      </c>
      <c r="C44" s="278">
        <v>4.5199999999999996</v>
      </c>
      <c r="D44" s="278">
        <v>5.25</v>
      </c>
      <c r="E44" s="278">
        <v>4</v>
      </c>
      <c r="F44" s="278">
        <v>4</v>
      </c>
      <c r="G44" s="278">
        <v>4</v>
      </c>
      <c r="H44" s="474"/>
    </row>
    <row r="45" spans="1:14" s="400" customFormat="1" ht="11.25" customHeight="1" x14ac:dyDescent="0.2">
      <c r="B45" s="279">
        <v>1.0430999999999999</v>
      </c>
      <c r="C45" s="279">
        <v>1.0451999999999999</v>
      </c>
      <c r="D45" s="279">
        <v>1.0525</v>
      </c>
      <c r="E45" s="279">
        <v>1.04</v>
      </c>
      <c r="F45" s="279">
        <v>1.04</v>
      </c>
      <c r="G45" s="279">
        <v>1.04</v>
      </c>
      <c r="H45" s="475"/>
    </row>
    <row r="46" spans="1:14" s="400" customFormat="1" ht="11.25" customHeight="1" x14ac:dyDescent="0.2">
      <c r="B46" s="279" t="s">
        <v>437</v>
      </c>
      <c r="C46" s="279"/>
      <c r="D46" s="279"/>
      <c r="E46" s="279"/>
      <c r="F46" s="279">
        <f>E45*F45</f>
        <v>1.0816000000000001</v>
      </c>
      <c r="G46" s="279">
        <f>E45*F45*G45</f>
        <v>1.1248640000000001</v>
      </c>
      <c r="H46" s="475"/>
    </row>
    <row r="47" spans="1:14" s="400" customFormat="1" ht="11.25" customHeight="1" x14ac:dyDescent="0.2">
      <c r="B47" s="280"/>
      <c r="C47" s="280"/>
      <c r="D47" s="280"/>
      <c r="E47" s="280"/>
      <c r="F47" s="280"/>
      <c r="G47" s="280"/>
      <c r="H47" s="476"/>
    </row>
    <row r="48" spans="1:14" s="400" customFormat="1" ht="11.25" customHeight="1" x14ac:dyDescent="0.2">
      <c r="B48" s="280"/>
      <c r="C48" s="280"/>
      <c r="D48" s="280"/>
      <c r="E48" s="280"/>
      <c r="F48" s="280"/>
      <c r="G48" s="280"/>
      <c r="H48" s="476"/>
    </row>
    <row r="49" spans="2:8" s="400" customFormat="1" ht="11.25" customHeight="1" x14ac:dyDescent="0.2">
      <c r="B49" s="280"/>
      <c r="C49" s="280"/>
      <c r="D49" s="280"/>
      <c r="E49" s="280"/>
      <c r="F49" s="280"/>
      <c r="G49" s="280"/>
    </row>
    <row r="50" spans="2:8" s="400" customFormat="1" ht="11.25" customHeight="1" x14ac:dyDescent="0.2">
      <c r="B50" s="516" t="s">
        <v>438</v>
      </c>
      <c r="C50" s="516"/>
      <c r="D50" s="516"/>
      <c r="E50" s="516"/>
      <c r="F50" s="516"/>
      <c r="G50" s="516"/>
      <c r="H50" s="401"/>
    </row>
    <row r="51" spans="2:8" s="400" customFormat="1" ht="11.25" customHeight="1" x14ac:dyDescent="0.2">
      <c r="B51" s="277"/>
      <c r="C51" s="277"/>
      <c r="D51" s="277"/>
      <c r="E51" s="277">
        <v>2022</v>
      </c>
      <c r="F51" s="277">
        <v>2023</v>
      </c>
      <c r="G51" s="281">
        <v>2024</v>
      </c>
    </row>
    <row r="52" spans="2:8" s="400" customFormat="1" ht="11.25" customHeight="1" x14ac:dyDescent="0.2">
      <c r="B52" s="278"/>
      <c r="C52" s="278"/>
      <c r="D52" s="517">
        <v>1002853511</v>
      </c>
      <c r="E52" s="517"/>
      <c r="F52" s="478">
        <f>D52*1.04</f>
        <v>1042967651.4400001</v>
      </c>
      <c r="G52" s="478">
        <f>F52*1.04</f>
        <v>1084686357.4976001</v>
      </c>
    </row>
    <row r="53" spans="2:8" s="400" customFormat="1" ht="11.25" customHeight="1" x14ac:dyDescent="0.2">
      <c r="B53" s="279" t="s">
        <v>439</v>
      </c>
      <c r="C53" s="279"/>
      <c r="D53" s="279"/>
      <c r="E53" s="279">
        <v>1.04</v>
      </c>
      <c r="F53" s="279">
        <v>1.04</v>
      </c>
      <c r="G53" s="279">
        <v>1.04</v>
      </c>
    </row>
    <row r="54" spans="2:8" s="400" customFormat="1" ht="11.25" customHeight="1" x14ac:dyDescent="0.2"/>
    <row r="56" spans="2:8" ht="11.25" customHeight="1" x14ac:dyDescent="0.2">
      <c r="E56" s="477"/>
      <c r="F56" s="477"/>
      <c r="G56" s="477"/>
    </row>
  </sheetData>
  <mergeCells count="16">
    <mergeCell ref="B42:G42"/>
    <mergeCell ref="B50:G50"/>
    <mergeCell ref="D52:E52"/>
    <mergeCell ref="A6:L6"/>
    <mergeCell ref="A7:L7"/>
    <mergeCell ref="A8:L8"/>
    <mergeCell ref="A10:A13"/>
    <mergeCell ref="B10:E10"/>
    <mergeCell ref="F10:I10"/>
    <mergeCell ref="J10:M10"/>
    <mergeCell ref="A2:L2"/>
    <mergeCell ref="A3:L3"/>
    <mergeCell ref="A4:L4"/>
    <mergeCell ref="A5:L5"/>
    <mergeCell ref="J9:M9"/>
    <mergeCell ref="A9:H9"/>
  </mergeCells>
  <phoneticPr fontId="5" type="noConversion"/>
  <printOptions horizontalCentered="1"/>
  <pageMargins left="0.19685039370078741" right="0.39370078740157483" top="0.39370078740157483" bottom="0.19685039370078741" header="0.51181102362204722" footer="0.51181102362204722"/>
  <pageSetup paperSize="9" scale="6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showGridLines="0" workbookViewId="0">
      <selection activeCell="A3" sqref="A3:G3"/>
    </sheetView>
  </sheetViews>
  <sheetFormatPr defaultRowHeight="11.25" customHeight="1" x14ac:dyDescent="0.2"/>
  <cols>
    <col min="1" max="1" width="85.5703125" style="25" customWidth="1"/>
    <col min="2" max="7" width="13.85546875" style="25" customWidth="1"/>
    <col min="8" max="16384" width="9.140625" style="25"/>
  </cols>
  <sheetData>
    <row r="1" spans="1:7" ht="15.75" x14ac:dyDescent="0.25">
      <c r="A1" s="24" t="s">
        <v>112</v>
      </c>
      <c r="B1" s="24"/>
      <c r="C1" s="24"/>
      <c r="D1" s="24"/>
      <c r="E1" s="24"/>
      <c r="F1" s="24"/>
      <c r="G1" s="24"/>
    </row>
    <row r="2" spans="1:7" ht="11.25" customHeight="1" x14ac:dyDescent="0.25">
      <c r="A2" s="533"/>
      <c r="B2" s="534"/>
      <c r="C2" s="534"/>
      <c r="D2" s="534"/>
      <c r="E2" s="534"/>
      <c r="F2" s="534"/>
      <c r="G2" s="534"/>
    </row>
    <row r="3" spans="1:7" ht="15.75" x14ac:dyDescent="0.25">
      <c r="A3" s="535" t="s">
        <v>212</v>
      </c>
      <c r="B3" s="536"/>
      <c r="C3" s="536"/>
      <c r="D3" s="536"/>
      <c r="E3" s="536"/>
      <c r="F3" s="536"/>
      <c r="G3" s="536"/>
    </row>
    <row r="4" spans="1:7" ht="15.75" x14ac:dyDescent="0.25">
      <c r="A4" s="533" t="s">
        <v>3</v>
      </c>
      <c r="B4" s="534"/>
      <c r="C4" s="534"/>
      <c r="D4" s="534"/>
      <c r="E4" s="534"/>
      <c r="F4" s="534"/>
      <c r="G4" s="534"/>
    </row>
    <row r="5" spans="1:7" ht="15.75" x14ac:dyDescent="0.25">
      <c r="A5" s="533" t="s">
        <v>4</v>
      </c>
      <c r="B5" s="534"/>
      <c r="C5" s="534"/>
      <c r="D5" s="534"/>
      <c r="E5" s="534"/>
      <c r="F5" s="534"/>
      <c r="G5" s="534"/>
    </row>
    <row r="6" spans="1:7" ht="15.75" x14ac:dyDescent="0.25">
      <c r="A6" s="533" t="s">
        <v>361</v>
      </c>
      <c r="B6" s="534"/>
      <c r="C6" s="534"/>
      <c r="D6" s="534"/>
      <c r="E6" s="534"/>
      <c r="F6" s="534"/>
      <c r="G6" s="534"/>
    </row>
    <row r="7" spans="1:7" ht="15.75" x14ac:dyDescent="0.25">
      <c r="A7" s="533" t="s">
        <v>6</v>
      </c>
      <c r="B7" s="534"/>
      <c r="C7" s="534"/>
      <c r="D7" s="534"/>
      <c r="E7" s="534"/>
      <c r="F7" s="534"/>
      <c r="G7" s="534"/>
    </row>
    <row r="8" spans="1:7" ht="11.25" customHeight="1" x14ac:dyDescent="0.25">
      <c r="A8" s="533"/>
      <c r="B8" s="534"/>
      <c r="C8" s="534"/>
      <c r="D8" s="534"/>
      <c r="E8" s="534"/>
      <c r="F8" s="534"/>
      <c r="G8" s="534"/>
    </row>
    <row r="9" spans="1:7" ht="15.75" x14ac:dyDescent="0.25">
      <c r="A9" s="537" t="s">
        <v>115</v>
      </c>
      <c r="B9" s="538"/>
      <c r="C9" s="538"/>
      <c r="D9" s="538"/>
      <c r="E9" s="538"/>
      <c r="F9" s="539" t="s">
        <v>349</v>
      </c>
      <c r="G9" s="540"/>
    </row>
    <row r="10" spans="1:7" s="36" customFormat="1" ht="15.75" customHeight="1" x14ac:dyDescent="0.2">
      <c r="A10" s="541" t="s">
        <v>2</v>
      </c>
      <c r="B10" s="543" t="s">
        <v>7</v>
      </c>
      <c r="C10" s="544"/>
      <c r="D10" s="543" t="s">
        <v>8</v>
      </c>
      <c r="E10" s="544"/>
      <c r="F10" s="543" t="s">
        <v>9</v>
      </c>
      <c r="G10" s="545"/>
    </row>
    <row r="11" spans="1:7" ht="15.75" x14ac:dyDescent="0.2">
      <c r="A11" s="542"/>
      <c r="B11" s="202" t="s">
        <v>318</v>
      </c>
      <c r="C11" s="203" t="s">
        <v>319</v>
      </c>
      <c r="D11" s="202" t="s">
        <v>318</v>
      </c>
      <c r="E11" s="203" t="s">
        <v>319</v>
      </c>
      <c r="F11" s="202" t="s">
        <v>318</v>
      </c>
      <c r="G11" s="232" t="s">
        <v>319</v>
      </c>
    </row>
    <row r="12" spans="1:7" ht="15.75" x14ac:dyDescent="0.25">
      <c r="A12" s="195" t="s">
        <v>314</v>
      </c>
      <c r="B12" s="12"/>
      <c r="C12" s="12"/>
      <c r="D12" s="12"/>
      <c r="E12" s="12"/>
      <c r="F12" s="18"/>
      <c r="G12" s="213"/>
    </row>
    <row r="13" spans="1:7" ht="15.75" x14ac:dyDescent="0.25">
      <c r="A13" s="195" t="s">
        <v>320</v>
      </c>
      <c r="B13" s="12"/>
      <c r="C13" s="12"/>
      <c r="D13" s="12"/>
      <c r="E13" s="12"/>
      <c r="F13" s="18"/>
      <c r="G13" s="213"/>
    </row>
    <row r="14" spans="1:7" ht="15.75" customHeight="1" x14ac:dyDescent="0.25">
      <c r="A14" s="195" t="s">
        <v>321</v>
      </c>
      <c r="B14" s="12"/>
      <c r="C14" s="12"/>
      <c r="D14" s="12"/>
      <c r="E14" s="12"/>
      <c r="F14" s="18"/>
      <c r="G14" s="213"/>
    </row>
    <row r="15" spans="1:7" ht="15.75" x14ac:dyDescent="0.25">
      <c r="A15" s="195" t="s">
        <v>322</v>
      </c>
      <c r="B15" s="12"/>
      <c r="C15" s="12"/>
      <c r="D15" s="12"/>
      <c r="E15" s="12"/>
      <c r="F15" s="18"/>
      <c r="G15" s="213"/>
    </row>
    <row r="16" spans="1:7" ht="15.75" x14ac:dyDescent="0.25">
      <c r="A16" s="195" t="s">
        <v>409</v>
      </c>
      <c r="B16" s="12"/>
      <c r="C16" s="12"/>
      <c r="D16" s="12"/>
      <c r="E16" s="12"/>
      <c r="F16" s="18"/>
      <c r="G16" s="213"/>
    </row>
    <row r="17" spans="1:7" ht="15.75" x14ac:dyDescent="0.25">
      <c r="A17" s="195" t="s">
        <v>414</v>
      </c>
      <c r="B17" s="12"/>
      <c r="C17" s="12"/>
      <c r="D17" s="12"/>
      <c r="E17" s="12"/>
      <c r="F17" s="18"/>
      <c r="G17" s="213"/>
    </row>
    <row r="18" spans="1:7" ht="15.75" x14ac:dyDescent="0.25">
      <c r="A18" s="195" t="s">
        <v>323</v>
      </c>
      <c r="B18" s="12"/>
      <c r="C18" s="12"/>
      <c r="D18" s="12"/>
      <c r="E18" s="12"/>
      <c r="F18" s="18"/>
      <c r="G18" s="213"/>
    </row>
    <row r="19" spans="1:7" ht="15.75" x14ac:dyDescent="0.25">
      <c r="A19" s="195" t="s">
        <v>324</v>
      </c>
      <c r="B19" s="12"/>
      <c r="C19" s="12"/>
      <c r="D19" s="12"/>
      <c r="E19" s="12"/>
      <c r="F19" s="18"/>
      <c r="G19" s="213"/>
    </row>
    <row r="20" spans="1:7" ht="15.75" x14ac:dyDescent="0.25">
      <c r="A20" s="195" t="s">
        <v>421</v>
      </c>
      <c r="B20" s="12"/>
      <c r="C20" s="12"/>
      <c r="D20" s="12"/>
      <c r="E20" s="12"/>
      <c r="F20" s="18"/>
      <c r="G20" s="213"/>
    </row>
    <row r="21" spans="1:7" ht="15.75" x14ac:dyDescent="0.25">
      <c r="A21" s="195" t="s">
        <v>325</v>
      </c>
      <c r="B21" s="12"/>
      <c r="C21" s="12"/>
      <c r="D21" s="12"/>
      <c r="E21" s="12"/>
      <c r="F21" s="18"/>
      <c r="G21" s="213"/>
    </row>
    <row r="22" spans="1:7" ht="15.75" x14ac:dyDescent="0.25">
      <c r="A22" s="195" t="s">
        <v>326</v>
      </c>
      <c r="B22" s="12"/>
      <c r="C22" s="12"/>
      <c r="D22" s="12"/>
      <c r="E22" s="12"/>
      <c r="F22" s="18"/>
      <c r="G22" s="213"/>
    </row>
    <row r="23" spans="1:7" ht="15.75" x14ac:dyDescent="0.25">
      <c r="A23" s="195" t="s">
        <v>358</v>
      </c>
      <c r="B23" s="12"/>
      <c r="C23" s="12"/>
      <c r="D23" s="12"/>
      <c r="E23" s="12"/>
      <c r="F23" s="18"/>
      <c r="G23" s="213"/>
    </row>
    <row r="24" spans="1:7" ht="15.75" x14ac:dyDescent="0.25">
      <c r="A24" s="195" t="s">
        <v>359</v>
      </c>
      <c r="B24" s="12"/>
      <c r="C24" s="12"/>
      <c r="D24" s="12"/>
      <c r="E24" s="12"/>
      <c r="F24" s="18"/>
      <c r="G24" s="213"/>
    </row>
    <row r="25" spans="1:7" ht="15.75" x14ac:dyDescent="0.25">
      <c r="A25" s="195" t="s">
        <v>360</v>
      </c>
      <c r="B25" s="12"/>
      <c r="C25" s="12"/>
      <c r="D25" s="12"/>
      <c r="E25" s="12"/>
      <c r="F25" s="18"/>
      <c r="G25" s="213"/>
    </row>
    <row r="26" spans="1:7" ht="15.75" x14ac:dyDescent="0.25">
      <c r="A26" s="195" t="s">
        <v>362</v>
      </c>
      <c r="B26" s="12"/>
      <c r="C26" s="12"/>
      <c r="D26" s="12"/>
      <c r="E26" s="12"/>
      <c r="F26" s="18"/>
      <c r="G26" s="213"/>
    </row>
    <row r="27" spans="1:7" ht="15.75" x14ac:dyDescent="0.25">
      <c r="A27" s="195" t="s">
        <v>422</v>
      </c>
      <c r="B27" s="12"/>
      <c r="C27" s="12"/>
      <c r="D27" s="12"/>
      <c r="E27" s="12"/>
      <c r="F27" s="18"/>
      <c r="G27" s="213"/>
    </row>
    <row r="28" spans="1:7" ht="15.75" x14ac:dyDescent="0.25">
      <c r="A28" s="195" t="s">
        <v>423</v>
      </c>
      <c r="B28" s="12"/>
      <c r="C28" s="12"/>
      <c r="D28" s="12"/>
      <c r="E28" s="12"/>
      <c r="F28" s="18"/>
      <c r="G28" s="213"/>
    </row>
    <row r="29" spans="1:7" ht="15.75" customHeight="1" x14ac:dyDescent="0.25">
      <c r="A29" s="210" t="s">
        <v>363</v>
      </c>
      <c r="B29" s="204"/>
      <c r="C29" s="204"/>
      <c r="D29" s="204"/>
      <c r="E29" s="204"/>
      <c r="F29" s="204"/>
      <c r="G29" s="204"/>
    </row>
    <row r="30" spans="1:7" ht="15.75" x14ac:dyDescent="0.25">
      <c r="A30" s="211" t="s">
        <v>364</v>
      </c>
      <c r="B30" s="12"/>
      <c r="C30" s="12"/>
      <c r="D30" s="12"/>
      <c r="E30" s="12"/>
      <c r="F30" s="18"/>
      <c r="G30" s="213"/>
    </row>
    <row r="31" spans="1:7" ht="15.75" customHeight="1" x14ac:dyDescent="0.25">
      <c r="A31" s="211" t="s">
        <v>365</v>
      </c>
      <c r="B31" s="12"/>
      <c r="C31" s="12"/>
      <c r="D31" s="12"/>
      <c r="E31" s="12"/>
      <c r="F31" s="18"/>
      <c r="G31" s="213"/>
    </row>
    <row r="32" spans="1:7" ht="15.75" customHeight="1" x14ac:dyDescent="0.25">
      <c r="A32" s="212" t="s">
        <v>366</v>
      </c>
      <c r="B32" s="13"/>
      <c r="C32" s="13"/>
      <c r="D32" s="13"/>
      <c r="E32" s="13"/>
      <c r="F32" s="19"/>
      <c r="G32" s="233"/>
    </row>
    <row r="34" spans="1:7" ht="15.75" customHeight="1" x14ac:dyDescent="0.25">
      <c r="A34" s="537"/>
      <c r="B34" s="538"/>
      <c r="C34" s="538"/>
      <c r="D34" s="538"/>
      <c r="E34" s="538"/>
      <c r="F34" s="539" t="s">
        <v>350</v>
      </c>
      <c r="G34" s="540"/>
    </row>
    <row r="35" spans="1:7" ht="15.75" customHeight="1" x14ac:dyDescent="0.2">
      <c r="A35" s="541" t="s">
        <v>2</v>
      </c>
      <c r="B35" s="543" t="s">
        <v>7</v>
      </c>
      <c r="C35" s="544"/>
      <c r="D35" s="543" t="s">
        <v>8</v>
      </c>
      <c r="E35" s="544"/>
      <c r="F35" s="543" t="s">
        <v>9</v>
      </c>
      <c r="G35" s="545"/>
    </row>
    <row r="36" spans="1:7" ht="15.75" customHeight="1" x14ac:dyDescent="0.2">
      <c r="A36" s="542"/>
      <c r="B36" s="546" t="s">
        <v>318</v>
      </c>
      <c r="C36" s="547"/>
      <c r="D36" s="546" t="s">
        <v>318</v>
      </c>
      <c r="E36" s="547"/>
      <c r="F36" s="546" t="s">
        <v>318</v>
      </c>
      <c r="G36" s="548"/>
    </row>
    <row r="37" spans="1:7" ht="15.75" customHeight="1" x14ac:dyDescent="0.25">
      <c r="A37" s="195" t="s">
        <v>314</v>
      </c>
      <c r="B37" s="528"/>
      <c r="C37" s="532"/>
      <c r="D37" s="528"/>
      <c r="E37" s="532"/>
      <c r="F37" s="528"/>
      <c r="G37" s="529"/>
    </row>
    <row r="38" spans="1:7" ht="15.75" customHeight="1" x14ac:dyDescent="0.25">
      <c r="A38" s="195" t="s">
        <v>320</v>
      </c>
      <c r="B38" s="526"/>
      <c r="C38" s="531"/>
      <c r="D38" s="526"/>
      <c r="E38" s="531"/>
      <c r="F38" s="526"/>
      <c r="G38" s="527"/>
    </row>
    <row r="39" spans="1:7" ht="15.75" customHeight="1" x14ac:dyDescent="0.25">
      <c r="A39" s="195" t="s">
        <v>321</v>
      </c>
      <c r="B39" s="526"/>
      <c r="C39" s="531"/>
      <c r="D39" s="526"/>
      <c r="E39" s="531"/>
      <c r="F39" s="526"/>
      <c r="G39" s="527"/>
    </row>
    <row r="40" spans="1:7" ht="15.75" customHeight="1" x14ac:dyDescent="0.25">
      <c r="A40" s="195" t="s">
        <v>322</v>
      </c>
      <c r="B40" s="526"/>
      <c r="C40" s="531"/>
      <c r="D40" s="526"/>
      <c r="E40" s="531"/>
      <c r="F40" s="526"/>
      <c r="G40" s="527"/>
    </row>
    <row r="41" spans="1:7" ht="15.75" customHeight="1" x14ac:dyDescent="0.25">
      <c r="A41" s="195" t="s">
        <v>409</v>
      </c>
      <c r="B41" s="526"/>
      <c r="C41" s="531"/>
      <c r="D41" s="526"/>
      <c r="E41" s="531"/>
      <c r="F41" s="526"/>
      <c r="G41" s="527"/>
    </row>
    <row r="42" spans="1:7" ht="15.75" customHeight="1" x14ac:dyDescent="0.25">
      <c r="A42" s="195" t="s">
        <v>414</v>
      </c>
      <c r="B42" s="526"/>
      <c r="C42" s="531"/>
      <c r="D42" s="526"/>
      <c r="E42" s="531"/>
      <c r="F42" s="526"/>
      <c r="G42" s="527"/>
    </row>
    <row r="43" spans="1:7" ht="15.75" customHeight="1" x14ac:dyDescent="0.25">
      <c r="A43" s="195" t="s">
        <v>323</v>
      </c>
      <c r="B43" s="526"/>
      <c r="C43" s="531"/>
      <c r="D43" s="526"/>
      <c r="E43" s="531"/>
      <c r="F43" s="526"/>
      <c r="G43" s="527"/>
    </row>
    <row r="44" spans="1:7" ht="15.75" customHeight="1" x14ac:dyDescent="0.25">
      <c r="A44" s="195" t="s">
        <v>324</v>
      </c>
      <c r="B44" s="526"/>
      <c r="C44" s="531"/>
      <c r="D44" s="526"/>
      <c r="E44" s="531"/>
      <c r="F44" s="526"/>
      <c r="G44" s="527"/>
    </row>
    <row r="45" spans="1:7" ht="15.75" customHeight="1" x14ac:dyDescent="0.25">
      <c r="A45" s="195" t="s">
        <v>421</v>
      </c>
      <c r="B45" s="526"/>
      <c r="C45" s="531"/>
      <c r="D45" s="526"/>
      <c r="E45" s="531"/>
      <c r="F45" s="526"/>
      <c r="G45" s="527"/>
    </row>
    <row r="46" spans="1:7" ht="15.75" customHeight="1" x14ac:dyDescent="0.25">
      <c r="A46" s="195" t="s">
        <v>325</v>
      </c>
      <c r="B46" s="526"/>
      <c r="C46" s="531"/>
      <c r="D46" s="526"/>
      <c r="E46" s="531"/>
      <c r="F46" s="526"/>
      <c r="G46" s="527"/>
    </row>
    <row r="47" spans="1:7" ht="15.75" customHeight="1" x14ac:dyDescent="0.25">
      <c r="A47" s="195" t="s">
        <v>326</v>
      </c>
      <c r="B47" s="526"/>
      <c r="C47" s="531"/>
      <c r="D47" s="526"/>
      <c r="E47" s="531"/>
      <c r="F47" s="526"/>
      <c r="G47" s="527"/>
    </row>
    <row r="48" spans="1:7" ht="15.75" customHeight="1" x14ac:dyDescent="0.25">
      <c r="A48" s="195" t="s">
        <v>358</v>
      </c>
      <c r="B48" s="526"/>
      <c r="C48" s="531"/>
      <c r="D48" s="526"/>
      <c r="E48" s="531"/>
      <c r="F48" s="526"/>
      <c r="G48" s="527"/>
    </row>
    <row r="49" spans="1:7" ht="15.75" customHeight="1" x14ac:dyDescent="0.25">
      <c r="A49" s="195" t="s">
        <v>359</v>
      </c>
      <c r="B49" s="526"/>
      <c r="C49" s="531"/>
      <c r="D49" s="526"/>
      <c r="E49" s="531"/>
      <c r="F49" s="526"/>
      <c r="G49" s="527"/>
    </row>
    <row r="50" spans="1:7" ht="15.75" customHeight="1" x14ac:dyDescent="0.25">
      <c r="A50" s="195" t="s">
        <v>360</v>
      </c>
      <c r="B50" s="526"/>
      <c r="C50" s="531"/>
      <c r="D50" s="526"/>
      <c r="E50" s="531"/>
      <c r="F50" s="526"/>
      <c r="G50" s="527"/>
    </row>
    <row r="51" spans="1:7" ht="15.75" customHeight="1" x14ac:dyDescent="0.25">
      <c r="A51" s="195" t="s">
        <v>362</v>
      </c>
      <c r="B51" s="526"/>
      <c r="C51" s="531"/>
      <c r="D51" s="526"/>
      <c r="E51" s="531"/>
      <c r="F51" s="526"/>
      <c r="G51" s="527"/>
    </row>
    <row r="52" spans="1:7" ht="15.75" customHeight="1" x14ac:dyDescent="0.25">
      <c r="A52" s="195" t="s">
        <v>422</v>
      </c>
      <c r="B52" s="526"/>
      <c r="C52" s="531"/>
      <c r="D52" s="526"/>
      <c r="E52" s="531"/>
      <c r="F52" s="526"/>
      <c r="G52" s="527"/>
    </row>
    <row r="53" spans="1:7" ht="15.75" customHeight="1" x14ac:dyDescent="0.25">
      <c r="A53" s="195" t="s">
        <v>423</v>
      </c>
      <c r="B53" s="524"/>
      <c r="C53" s="530"/>
      <c r="D53" s="524"/>
      <c r="E53" s="530"/>
      <c r="F53" s="524"/>
      <c r="G53" s="525"/>
    </row>
    <row r="54" spans="1:7" ht="15.75" customHeight="1" x14ac:dyDescent="0.25">
      <c r="A54" s="210" t="s">
        <v>363</v>
      </c>
      <c r="B54" s="528"/>
      <c r="C54" s="532"/>
      <c r="D54" s="528"/>
      <c r="E54" s="532"/>
      <c r="F54" s="528"/>
      <c r="G54" s="529"/>
    </row>
    <row r="55" spans="1:7" ht="15.75" customHeight="1" x14ac:dyDescent="0.25">
      <c r="A55" s="211" t="s">
        <v>364</v>
      </c>
      <c r="B55" s="526"/>
      <c r="C55" s="531"/>
      <c r="D55" s="526"/>
      <c r="E55" s="531"/>
      <c r="F55" s="526"/>
      <c r="G55" s="527"/>
    </row>
    <row r="56" spans="1:7" ht="15.75" customHeight="1" x14ac:dyDescent="0.25">
      <c r="A56" s="211" t="s">
        <v>365</v>
      </c>
      <c r="B56" s="526"/>
      <c r="C56" s="531"/>
      <c r="D56" s="526"/>
      <c r="E56" s="531"/>
      <c r="F56" s="526"/>
      <c r="G56" s="527"/>
    </row>
    <row r="57" spans="1:7" ht="15.75" customHeight="1" x14ac:dyDescent="0.25">
      <c r="A57" s="212" t="s">
        <v>366</v>
      </c>
      <c r="B57" s="524"/>
      <c r="C57" s="530"/>
      <c r="D57" s="524"/>
      <c r="E57" s="530"/>
      <c r="F57" s="524"/>
      <c r="G57" s="525"/>
    </row>
    <row r="58" spans="1:7" ht="15.75" customHeight="1" x14ac:dyDescent="0.25">
      <c r="A58" s="34" t="s">
        <v>110</v>
      </c>
      <c r="B58" s="176"/>
      <c r="C58" s="176"/>
      <c r="D58" s="176"/>
      <c r="E58" s="176"/>
      <c r="F58" s="176"/>
      <c r="G58" s="176"/>
    </row>
  </sheetData>
  <mergeCells count="85">
    <mergeCell ref="A34:E34"/>
    <mergeCell ref="F34:G34"/>
    <mergeCell ref="A35:A36"/>
    <mergeCell ref="B35:C35"/>
    <mergeCell ref="D35:E35"/>
    <mergeCell ref="F35:G35"/>
    <mergeCell ref="B36:C36"/>
    <mergeCell ref="D36:E36"/>
    <mergeCell ref="F36:G36"/>
    <mergeCell ref="A8:G8"/>
    <mergeCell ref="A9:E9"/>
    <mergeCell ref="F9:G9"/>
    <mergeCell ref="A10:A11"/>
    <mergeCell ref="B10:C10"/>
    <mergeCell ref="D10:E10"/>
    <mergeCell ref="F10:G10"/>
    <mergeCell ref="A7:G7"/>
    <mergeCell ref="A2:G2"/>
    <mergeCell ref="A3:G3"/>
    <mergeCell ref="A4:G4"/>
    <mergeCell ref="A5:G5"/>
    <mergeCell ref="A6:G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7:G57"/>
    <mergeCell ref="F52:G52"/>
    <mergeCell ref="F53:G53"/>
    <mergeCell ref="F54:G54"/>
    <mergeCell ref="F55:G55"/>
    <mergeCell ref="F56:G56"/>
  </mergeCells>
  <printOptions horizontalCentered="1"/>
  <pageMargins left="0.78740157480314965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showGridLines="0" workbookViewId="0">
      <selection activeCell="D21" sqref="D21"/>
    </sheetView>
  </sheetViews>
  <sheetFormatPr defaultRowHeight="11.25" customHeight="1" x14ac:dyDescent="0.25"/>
  <cols>
    <col min="1" max="1" width="35.140625" style="34" customWidth="1"/>
    <col min="2" max="4" width="21.7109375" style="34" customWidth="1"/>
    <col min="5" max="16384" width="9.140625" style="34"/>
  </cols>
  <sheetData>
    <row r="1" spans="1:4" ht="15.75" x14ac:dyDescent="0.25">
      <c r="A1" s="24" t="s">
        <v>339</v>
      </c>
      <c r="B1" s="24"/>
      <c r="C1" s="24"/>
      <c r="D1" s="24"/>
    </row>
    <row r="2" spans="1:4" ht="11.25" customHeight="1" x14ac:dyDescent="0.25">
      <c r="A2" s="533"/>
      <c r="B2" s="534"/>
      <c r="C2" s="534"/>
      <c r="D2" s="534"/>
    </row>
    <row r="3" spans="1:4" ht="15.75" x14ac:dyDescent="0.25">
      <c r="A3" s="535" t="s">
        <v>212</v>
      </c>
      <c r="B3" s="536"/>
      <c r="C3" s="536"/>
      <c r="D3" s="536"/>
    </row>
    <row r="4" spans="1:4" ht="15.75" x14ac:dyDescent="0.25">
      <c r="A4" s="533" t="s">
        <v>3</v>
      </c>
      <c r="B4" s="534"/>
      <c r="C4" s="534"/>
      <c r="D4" s="534"/>
    </row>
    <row r="5" spans="1:4" ht="15.75" x14ac:dyDescent="0.25">
      <c r="A5" s="533" t="s">
        <v>46</v>
      </c>
      <c r="B5" s="534"/>
      <c r="C5" s="534"/>
      <c r="D5" s="534"/>
    </row>
    <row r="6" spans="1:4" ht="15.75" x14ac:dyDescent="0.25">
      <c r="A6" s="533" t="s">
        <v>327</v>
      </c>
      <c r="B6" s="534"/>
      <c r="C6" s="534"/>
      <c r="D6" s="534"/>
    </row>
    <row r="7" spans="1:4" ht="13.5" customHeight="1" x14ac:dyDescent="0.25">
      <c r="A7" s="549"/>
      <c r="B7" s="550"/>
      <c r="C7" s="7"/>
      <c r="D7" s="7"/>
    </row>
    <row r="8" spans="1:4" ht="21.75" customHeight="1" x14ac:dyDescent="0.25">
      <c r="A8" s="201" t="s">
        <v>328</v>
      </c>
      <c r="B8" s="201" t="s">
        <v>7</v>
      </c>
      <c r="C8" s="205" t="s">
        <v>8</v>
      </c>
      <c r="D8" s="180" t="s">
        <v>9</v>
      </c>
    </row>
    <row r="9" spans="1:4" ht="15.75" x14ac:dyDescent="0.25">
      <c r="A9" s="3" t="s">
        <v>329</v>
      </c>
      <c r="B9" s="12"/>
      <c r="C9" s="14"/>
      <c r="D9" s="16"/>
    </row>
    <row r="10" spans="1:4" ht="15.75" x14ac:dyDescent="0.25">
      <c r="A10" s="3" t="s">
        <v>330</v>
      </c>
      <c r="B10" s="12"/>
      <c r="C10" s="14"/>
      <c r="D10" s="16"/>
    </row>
    <row r="11" spans="1:4" ht="15.75" x14ac:dyDescent="0.25">
      <c r="A11" s="3" t="s">
        <v>331</v>
      </c>
      <c r="B11" s="12"/>
      <c r="C11" s="14"/>
      <c r="D11" s="16"/>
    </row>
    <row r="12" spans="1:4" ht="15.75" x14ac:dyDescent="0.25">
      <c r="A12" s="3" t="s">
        <v>332</v>
      </c>
      <c r="B12" s="12"/>
      <c r="C12" s="14"/>
      <c r="D12" s="16"/>
    </row>
    <row r="13" spans="1:4" ht="15.75" x14ac:dyDescent="0.25">
      <c r="A13" s="3" t="s">
        <v>333</v>
      </c>
      <c r="B13" s="12"/>
      <c r="C13" s="14"/>
      <c r="D13" s="16"/>
    </row>
    <row r="14" spans="1:4" ht="15.75" x14ac:dyDescent="0.25">
      <c r="A14" s="3" t="s">
        <v>334</v>
      </c>
      <c r="B14" s="12"/>
      <c r="C14" s="14"/>
      <c r="D14" s="16"/>
    </row>
    <row r="15" spans="1:4" ht="15.75" x14ac:dyDescent="0.25">
      <c r="A15" s="3" t="s">
        <v>335</v>
      </c>
      <c r="B15" s="12"/>
      <c r="C15" s="14"/>
      <c r="D15" s="16"/>
    </row>
    <row r="16" spans="1:4" ht="15.75" x14ac:dyDescent="0.25">
      <c r="A16" s="3" t="s">
        <v>336</v>
      </c>
      <c r="B16" s="12"/>
      <c r="C16" s="12"/>
      <c r="D16" s="213"/>
    </row>
    <row r="17" spans="1:4" ht="15.75" x14ac:dyDescent="0.25">
      <c r="A17" s="3" t="s">
        <v>337</v>
      </c>
      <c r="B17" s="12"/>
      <c r="C17" s="14"/>
      <c r="D17" s="16"/>
    </row>
    <row r="18" spans="1:4" ht="15.75" x14ac:dyDescent="0.25">
      <c r="A18" s="3" t="s">
        <v>338</v>
      </c>
      <c r="B18" s="12"/>
      <c r="C18" s="14"/>
      <c r="D18" s="16"/>
    </row>
    <row r="19" spans="1:4" ht="15.75" x14ac:dyDescent="0.25">
      <c r="A19" s="35"/>
      <c r="B19" s="33"/>
      <c r="C19" s="33"/>
      <c r="D19" s="33"/>
    </row>
  </sheetData>
  <mergeCells count="6">
    <mergeCell ref="A7:B7"/>
    <mergeCell ref="A2:D2"/>
    <mergeCell ref="A3:D3"/>
    <mergeCell ref="A4:D4"/>
    <mergeCell ref="A5:D5"/>
    <mergeCell ref="A6:D6"/>
  </mergeCell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showGridLines="0" workbookViewId="0">
      <selection activeCell="I32" sqref="I32"/>
    </sheetView>
  </sheetViews>
  <sheetFormatPr defaultRowHeight="11.25" customHeight="1" x14ac:dyDescent="0.25"/>
  <cols>
    <col min="1" max="1" width="56.28515625" style="34" customWidth="1"/>
    <col min="2" max="4" width="22.85546875" style="34" customWidth="1"/>
    <col min="5" max="16384" width="9.140625" style="34"/>
  </cols>
  <sheetData>
    <row r="1" spans="1:4" ht="15.75" x14ac:dyDescent="0.25">
      <c r="A1" s="24" t="s">
        <v>356</v>
      </c>
      <c r="B1" s="24"/>
      <c r="C1" s="24"/>
      <c r="D1" s="24"/>
    </row>
    <row r="2" spans="1:4" ht="11.25" customHeight="1" x14ac:dyDescent="0.25">
      <c r="A2" s="533"/>
      <c r="B2" s="534"/>
      <c r="C2" s="534"/>
      <c r="D2" s="534"/>
    </row>
    <row r="3" spans="1:4" ht="15.75" x14ac:dyDescent="0.25">
      <c r="A3" s="535" t="s">
        <v>212</v>
      </c>
      <c r="B3" s="536"/>
      <c r="C3" s="536"/>
      <c r="D3" s="536"/>
    </row>
    <row r="4" spans="1:4" ht="15.75" x14ac:dyDescent="0.25">
      <c r="A4" s="533" t="s">
        <v>3</v>
      </c>
      <c r="B4" s="534"/>
      <c r="C4" s="534"/>
      <c r="D4" s="534"/>
    </row>
    <row r="5" spans="1:4" ht="15.75" x14ac:dyDescent="0.25">
      <c r="A5" s="533" t="s">
        <v>352</v>
      </c>
      <c r="B5" s="534"/>
      <c r="C5" s="534"/>
      <c r="D5" s="534"/>
    </row>
    <row r="6" spans="1:4" ht="15.75" x14ac:dyDescent="0.25">
      <c r="A6" s="533" t="s">
        <v>346</v>
      </c>
      <c r="B6" s="534"/>
      <c r="C6" s="534"/>
      <c r="D6" s="534"/>
    </row>
    <row r="8" spans="1:4" ht="15.75" customHeight="1" x14ac:dyDescent="0.25">
      <c r="A8" s="541" t="s">
        <v>347</v>
      </c>
      <c r="B8" s="180" t="s">
        <v>7</v>
      </c>
      <c r="C8" s="180" t="s">
        <v>8</v>
      </c>
      <c r="D8" s="180" t="s">
        <v>9</v>
      </c>
    </row>
    <row r="9" spans="1:4" ht="15.75" customHeight="1" x14ac:dyDescent="0.25">
      <c r="A9" s="542"/>
      <c r="B9" s="63" t="s">
        <v>11</v>
      </c>
      <c r="C9" s="63" t="s">
        <v>11</v>
      </c>
      <c r="D9" s="64" t="s">
        <v>11</v>
      </c>
    </row>
    <row r="10" spans="1:4" ht="17.25" customHeight="1" x14ac:dyDescent="0.25">
      <c r="A10" s="195" t="s">
        <v>353</v>
      </c>
      <c r="B10" s="12"/>
      <c r="C10" s="14"/>
      <c r="D10" s="16"/>
    </row>
    <row r="11" spans="1:4" ht="17.25" customHeight="1" x14ac:dyDescent="0.25">
      <c r="A11" s="208" t="s">
        <v>412</v>
      </c>
      <c r="C11" s="207"/>
      <c r="D11" s="207"/>
    </row>
    <row r="12" spans="1:4" ht="17.25" customHeight="1" x14ac:dyDescent="0.25">
      <c r="A12" s="195" t="s">
        <v>354</v>
      </c>
      <c r="B12" s="18"/>
      <c r="C12" s="151"/>
      <c r="D12" s="153"/>
    </row>
    <row r="13" spans="1:4" ht="17.25" customHeight="1" x14ac:dyDescent="0.25">
      <c r="A13" s="196" t="s">
        <v>355</v>
      </c>
      <c r="B13" s="19"/>
      <c r="C13" s="152"/>
      <c r="D13" s="154"/>
    </row>
    <row r="14" spans="1:4" ht="15.75" customHeight="1" x14ac:dyDescent="0.25"/>
  </sheetData>
  <mergeCells count="6">
    <mergeCell ref="A8:A9"/>
    <mergeCell ref="A2:D2"/>
    <mergeCell ref="A3:D3"/>
    <mergeCell ref="A4:D4"/>
    <mergeCell ref="A5:D5"/>
    <mergeCell ref="A6:D6"/>
  </mergeCell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showGridLines="0" workbookViewId="0">
      <selection activeCell="H18" sqref="H18"/>
    </sheetView>
  </sheetViews>
  <sheetFormatPr defaultRowHeight="11.25" customHeight="1" x14ac:dyDescent="0.25"/>
  <cols>
    <col min="1" max="1" width="47.28515625" style="34" customWidth="1"/>
    <col min="2" max="7" width="15.85546875" style="34" customWidth="1"/>
    <col min="8" max="16384" width="9.140625" style="34"/>
  </cols>
  <sheetData>
    <row r="1" spans="1:7" ht="15.75" x14ac:dyDescent="0.25">
      <c r="A1" s="24" t="s">
        <v>339</v>
      </c>
      <c r="B1" s="24"/>
      <c r="C1" s="24"/>
      <c r="D1" s="24"/>
      <c r="E1" s="24"/>
      <c r="F1" s="24"/>
      <c r="G1" s="24"/>
    </row>
    <row r="2" spans="1:7" ht="11.25" customHeight="1" x14ac:dyDescent="0.25">
      <c r="A2" s="533"/>
      <c r="B2" s="534"/>
      <c r="C2" s="534"/>
      <c r="D2" s="534"/>
      <c r="E2" s="534"/>
      <c r="F2" s="534"/>
      <c r="G2" s="534"/>
    </row>
    <row r="3" spans="1:7" ht="15.75" x14ac:dyDescent="0.25">
      <c r="A3" s="535" t="s">
        <v>212</v>
      </c>
      <c r="B3" s="536"/>
      <c r="C3" s="536"/>
      <c r="D3" s="536"/>
      <c r="E3" s="536"/>
      <c r="F3" s="536"/>
      <c r="G3" s="536"/>
    </row>
    <row r="4" spans="1:7" ht="15.75" x14ac:dyDescent="0.25">
      <c r="A4" s="533" t="s">
        <v>3</v>
      </c>
      <c r="B4" s="534"/>
      <c r="C4" s="534"/>
      <c r="D4" s="534"/>
      <c r="E4" s="534"/>
      <c r="F4" s="534"/>
      <c r="G4" s="534"/>
    </row>
    <row r="5" spans="1:7" ht="15.75" x14ac:dyDescent="0.25">
      <c r="A5" s="533" t="s">
        <v>4</v>
      </c>
      <c r="B5" s="534"/>
      <c r="C5" s="534"/>
      <c r="D5" s="534"/>
      <c r="E5" s="534"/>
      <c r="F5" s="534"/>
      <c r="G5" s="534"/>
    </row>
    <row r="6" spans="1:7" ht="15.75" x14ac:dyDescent="0.25">
      <c r="A6" s="533" t="s">
        <v>357</v>
      </c>
      <c r="B6" s="534"/>
      <c r="C6" s="534"/>
      <c r="D6" s="534"/>
      <c r="E6" s="534"/>
      <c r="F6" s="534"/>
      <c r="G6" s="534"/>
    </row>
    <row r="7" spans="1:7" ht="13.5" customHeight="1" x14ac:dyDescent="0.25">
      <c r="A7" s="549"/>
      <c r="B7" s="550"/>
      <c r="C7" s="206"/>
      <c r="D7" s="7"/>
      <c r="E7" s="7"/>
      <c r="F7" s="7"/>
      <c r="G7" s="7"/>
    </row>
    <row r="8" spans="1:7" ht="15.75" customHeight="1" x14ac:dyDescent="0.25">
      <c r="A8" s="541" t="s">
        <v>340</v>
      </c>
      <c r="B8" s="543" t="s">
        <v>7</v>
      </c>
      <c r="C8" s="544"/>
      <c r="D8" s="543" t="s">
        <v>8</v>
      </c>
      <c r="E8" s="544"/>
      <c r="F8" s="543" t="s">
        <v>9</v>
      </c>
      <c r="G8" s="545"/>
    </row>
    <row r="9" spans="1:7" ht="15.75" customHeight="1" x14ac:dyDescent="0.25">
      <c r="A9" s="542"/>
      <c r="B9" s="63" t="s">
        <v>341</v>
      </c>
      <c r="C9" s="63" t="s">
        <v>11</v>
      </c>
      <c r="D9" s="63" t="s">
        <v>341</v>
      </c>
      <c r="E9" s="63" t="s">
        <v>11</v>
      </c>
      <c r="F9" s="63" t="s">
        <v>341</v>
      </c>
      <c r="G9" s="64" t="s">
        <v>11</v>
      </c>
    </row>
    <row r="10" spans="1:7" ht="16.5" customHeight="1" x14ac:dyDescent="0.25">
      <c r="A10" s="195" t="s">
        <v>342</v>
      </c>
      <c r="B10" s="12"/>
      <c r="C10" s="12"/>
      <c r="D10" s="14"/>
      <c r="E10" s="14"/>
      <c r="F10" s="14"/>
      <c r="G10" s="16"/>
    </row>
    <row r="11" spans="1:7" ht="16.5" customHeight="1" x14ac:dyDescent="0.25">
      <c r="A11" s="195" t="s">
        <v>343</v>
      </c>
      <c r="B11" s="12"/>
      <c r="C11" s="12"/>
      <c r="D11" s="14"/>
      <c r="E11" s="14"/>
      <c r="F11" s="14"/>
      <c r="G11" s="16"/>
    </row>
    <row r="12" spans="1:7" ht="16.5" customHeight="1" x14ac:dyDescent="0.25">
      <c r="A12" s="195" t="s">
        <v>344</v>
      </c>
      <c r="B12" s="12"/>
      <c r="C12" s="12"/>
      <c r="D12" s="14"/>
      <c r="E12" s="14"/>
      <c r="F12" s="14"/>
      <c r="G12" s="16"/>
    </row>
    <row r="13" spans="1:7" ht="16.5" customHeight="1" x14ac:dyDescent="0.25">
      <c r="A13" s="196" t="s">
        <v>345</v>
      </c>
      <c r="B13" s="12"/>
      <c r="C13" s="12"/>
      <c r="D13" s="14"/>
      <c r="E13" s="14"/>
      <c r="F13" s="14"/>
      <c r="G13" s="16"/>
    </row>
    <row r="14" spans="1:7" ht="15.75" x14ac:dyDescent="0.25">
      <c r="A14" s="34" t="s">
        <v>348</v>
      </c>
      <c r="B14" s="33"/>
      <c r="C14" s="33"/>
      <c r="D14" s="33"/>
      <c r="E14" s="33"/>
      <c r="F14" s="33"/>
      <c r="G14" s="33"/>
    </row>
  </sheetData>
  <mergeCells count="10">
    <mergeCell ref="A8:A9"/>
    <mergeCell ref="B8:C8"/>
    <mergeCell ref="D8:E8"/>
    <mergeCell ref="F8:G8"/>
    <mergeCell ref="A2:G2"/>
    <mergeCell ref="A3:G3"/>
    <mergeCell ref="A4:G4"/>
    <mergeCell ref="A5:G5"/>
    <mergeCell ref="A6:G6"/>
    <mergeCell ref="A7:B7"/>
  </mergeCells>
  <pageMargins left="0.78740157480314965" right="0.78740157480314965" top="0.98425196850393704" bottom="0.98425196850393704" header="0.51181102362204722" footer="0.51181102362204722"/>
  <pageSetup paperSize="9" scale="9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5">
    <pageSetUpPr fitToPage="1"/>
  </sheetPr>
  <dimension ref="A1:I24"/>
  <sheetViews>
    <sheetView showGridLines="0" view="pageBreakPreview" topLeftCell="A7" zoomScale="90" zoomScaleSheetLayoutView="90" workbookViewId="0">
      <selection activeCell="F15" sqref="F15"/>
    </sheetView>
  </sheetViews>
  <sheetFormatPr defaultRowHeight="11.25" customHeight="1" x14ac:dyDescent="0.25"/>
  <cols>
    <col min="1" max="1" width="35.140625" style="34" customWidth="1"/>
    <col min="2" max="2" width="23.28515625" style="34" bestFit="1" customWidth="1"/>
    <col min="3" max="4" width="9.42578125" style="34" customWidth="1"/>
    <col min="5" max="5" width="25.5703125" style="34" bestFit="1" customWidth="1"/>
    <col min="6" max="6" width="9.28515625" style="34" customWidth="1"/>
    <col min="7" max="7" width="9.5703125" style="34" customWidth="1"/>
    <col min="8" max="8" width="19.7109375" style="34" bestFit="1" customWidth="1"/>
    <col min="9" max="9" width="13" style="34" customWidth="1"/>
    <col min="10" max="10" width="8.7109375" style="34" customWidth="1"/>
    <col min="11" max="16384" width="9.140625" style="34"/>
  </cols>
  <sheetData>
    <row r="1" spans="1:9" ht="15.75" x14ac:dyDescent="0.25">
      <c r="A1" s="24" t="s">
        <v>117</v>
      </c>
      <c r="B1" s="24"/>
      <c r="C1" s="24"/>
      <c r="D1" s="24"/>
      <c r="E1" s="24"/>
      <c r="F1" s="24"/>
      <c r="G1" s="24"/>
      <c r="H1" s="24"/>
      <c r="I1" s="24"/>
    </row>
    <row r="2" spans="1:9" ht="11.25" customHeight="1" x14ac:dyDescent="0.25">
      <c r="A2" s="533"/>
      <c r="B2" s="534"/>
      <c r="C2" s="534"/>
      <c r="D2" s="534"/>
      <c r="E2" s="534"/>
      <c r="F2" s="534"/>
      <c r="G2" s="534"/>
      <c r="H2" s="534"/>
      <c r="I2" s="553"/>
    </row>
    <row r="3" spans="1:9" ht="15.75" x14ac:dyDescent="0.25">
      <c r="A3" s="533" t="s">
        <v>431</v>
      </c>
      <c r="B3" s="534"/>
      <c r="C3" s="534"/>
      <c r="D3" s="534"/>
      <c r="E3" s="534"/>
      <c r="F3" s="534"/>
      <c r="G3" s="534"/>
      <c r="H3" s="534"/>
      <c r="I3" s="553"/>
    </row>
    <row r="4" spans="1:9" ht="15.75" x14ac:dyDescent="0.25">
      <c r="A4" s="533" t="s">
        <v>3</v>
      </c>
      <c r="B4" s="534"/>
      <c r="C4" s="534"/>
      <c r="D4" s="534"/>
      <c r="E4" s="534"/>
      <c r="F4" s="534"/>
      <c r="G4" s="534"/>
      <c r="H4" s="534"/>
      <c r="I4" s="553"/>
    </row>
    <row r="5" spans="1:9" ht="15.75" x14ac:dyDescent="0.25">
      <c r="A5" s="533" t="s">
        <v>4</v>
      </c>
      <c r="B5" s="534"/>
      <c r="C5" s="534"/>
      <c r="D5" s="534"/>
      <c r="E5" s="534"/>
      <c r="F5" s="534"/>
      <c r="G5" s="534"/>
      <c r="H5" s="534"/>
      <c r="I5" s="553"/>
    </row>
    <row r="6" spans="1:9" ht="15.75" x14ac:dyDescent="0.25">
      <c r="A6" s="535" t="s">
        <v>175</v>
      </c>
      <c r="B6" s="536"/>
      <c r="C6" s="536"/>
      <c r="D6" s="536"/>
      <c r="E6" s="536"/>
      <c r="F6" s="536"/>
      <c r="G6" s="536"/>
      <c r="H6" s="536"/>
      <c r="I6" s="554"/>
    </row>
    <row r="7" spans="1:9" ht="15.75" x14ac:dyDescent="0.25">
      <c r="A7" s="533">
        <v>2022</v>
      </c>
      <c r="B7" s="534"/>
      <c r="C7" s="534"/>
      <c r="D7" s="534"/>
      <c r="E7" s="534"/>
      <c r="F7" s="534"/>
      <c r="G7" s="534"/>
      <c r="H7" s="534"/>
      <c r="I7" s="553"/>
    </row>
    <row r="8" spans="1:9" ht="11.25" customHeight="1" x14ac:dyDescent="0.25">
      <c r="A8" s="533"/>
      <c r="B8" s="534"/>
      <c r="C8" s="534"/>
      <c r="D8" s="534"/>
      <c r="E8" s="534"/>
      <c r="F8" s="534"/>
      <c r="G8" s="534"/>
      <c r="H8" s="534"/>
      <c r="I8" s="553"/>
    </row>
    <row r="9" spans="1:9" ht="15.75" x14ac:dyDescent="0.25">
      <c r="A9" s="549" t="s">
        <v>116</v>
      </c>
      <c r="B9" s="550"/>
      <c r="C9" s="7"/>
      <c r="D9" s="7"/>
      <c r="E9" s="7"/>
      <c r="F9" s="7"/>
      <c r="G9" s="7"/>
      <c r="H9" s="555">
        <v>1</v>
      </c>
      <c r="I9" s="556"/>
    </row>
    <row r="10" spans="1:9" ht="31.5" x14ac:dyDescent="0.25">
      <c r="A10" s="541" t="s">
        <v>2</v>
      </c>
      <c r="B10" s="27" t="s">
        <v>489</v>
      </c>
      <c r="C10" s="541" t="s">
        <v>11</v>
      </c>
      <c r="D10" s="541" t="s">
        <v>171</v>
      </c>
      <c r="E10" s="27" t="s">
        <v>490</v>
      </c>
      <c r="F10" s="541" t="s">
        <v>11</v>
      </c>
      <c r="G10" s="541" t="s">
        <v>171</v>
      </c>
      <c r="H10" s="543" t="s">
        <v>52</v>
      </c>
      <c r="I10" s="545"/>
    </row>
    <row r="11" spans="1:9" ht="15.75" x14ac:dyDescent="0.25">
      <c r="A11" s="551"/>
      <c r="B11" s="28"/>
      <c r="C11" s="551"/>
      <c r="D11" s="551"/>
      <c r="E11" s="28"/>
      <c r="F11" s="551"/>
      <c r="G11" s="551"/>
      <c r="H11" s="28" t="s">
        <v>10</v>
      </c>
      <c r="I11" s="29" t="s">
        <v>64</v>
      </c>
    </row>
    <row r="12" spans="1:9" ht="15.75" x14ac:dyDescent="0.25">
      <c r="A12" s="542"/>
      <c r="B12" s="30" t="s">
        <v>65</v>
      </c>
      <c r="C12" s="542"/>
      <c r="D12" s="542"/>
      <c r="E12" s="30" t="s">
        <v>66</v>
      </c>
      <c r="F12" s="542"/>
      <c r="G12" s="542"/>
      <c r="H12" s="30" t="s">
        <v>53</v>
      </c>
      <c r="I12" s="31" t="s">
        <v>54</v>
      </c>
    </row>
    <row r="13" spans="1:9" ht="15.75" x14ac:dyDescent="0.25">
      <c r="A13" s="195" t="s">
        <v>23</v>
      </c>
      <c r="B13" s="419">
        <v>1205627733.9400001</v>
      </c>
      <c r="C13" s="251" t="s">
        <v>440</v>
      </c>
      <c r="D13" s="14">
        <f>B13/$B$23</f>
        <v>1.4008407991856953</v>
      </c>
      <c r="E13" s="421">
        <v>1063885755.96</v>
      </c>
      <c r="F13" s="251" t="s">
        <v>440</v>
      </c>
      <c r="G13" s="14">
        <f>E13/$B$24</f>
        <v>1.2070750516039566</v>
      </c>
      <c r="H13" s="248">
        <f>E13-B13</f>
        <v>-141741977.98000002</v>
      </c>
      <c r="I13" s="249">
        <f>(H13/B13)+1</f>
        <v>0.88243304795520405</v>
      </c>
    </row>
    <row r="14" spans="1:9" ht="15.75" x14ac:dyDescent="0.25">
      <c r="A14" s="195" t="s">
        <v>24</v>
      </c>
      <c r="B14" s="419">
        <v>915699256.21000004</v>
      </c>
      <c r="C14" s="251" t="s">
        <v>440</v>
      </c>
      <c r="D14" s="14">
        <f t="shared" ref="D14:D20" si="0">B14/$B$23</f>
        <v>1.0639676259693618</v>
      </c>
      <c r="E14" s="421">
        <v>924278944.63999999</v>
      </c>
      <c r="F14" s="251" t="s">
        <v>440</v>
      </c>
      <c r="G14" s="14">
        <f t="shared" ref="G14:G18" si="1">E14/$B$24</f>
        <v>1.0486784399054645</v>
      </c>
      <c r="H14" s="248">
        <f t="shared" ref="H14:H20" si="2">E14-B14</f>
        <v>8579688.4299999475</v>
      </c>
      <c r="I14" s="249">
        <f t="shared" ref="I14:I19" si="3">(H14/B14)+1</f>
        <v>1.0093695483225689</v>
      </c>
    </row>
    <row r="15" spans="1:9" ht="15.75" x14ac:dyDescent="0.25">
      <c r="A15" s="195" t="s">
        <v>25</v>
      </c>
      <c r="B15" s="419">
        <v>1205627733.6400001</v>
      </c>
      <c r="C15" s="251" t="s">
        <v>440</v>
      </c>
      <c r="D15" s="14">
        <f t="shared" si="0"/>
        <v>1.4008407988371199</v>
      </c>
      <c r="E15" s="421">
        <v>1056402783.46</v>
      </c>
      <c r="F15" s="251" t="s">
        <v>440</v>
      </c>
      <c r="G15" s="14">
        <f t="shared" si="1"/>
        <v>1.1985849394222798</v>
      </c>
      <c r="H15" s="248">
        <f t="shared" si="2"/>
        <v>-149224950.18000007</v>
      </c>
      <c r="I15" s="249">
        <f t="shared" si="3"/>
        <v>0.87622634581450454</v>
      </c>
    </row>
    <row r="16" spans="1:9" ht="15.75" x14ac:dyDescent="0.25">
      <c r="A16" s="195" t="s">
        <v>19</v>
      </c>
      <c r="B16" s="419">
        <v>1003881374.0599999</v>
      </c>
      <c r="C16" s="251" t="s">
        <v>440</v>
      </c>
      <c r="D16" s="14">
        <f t="shared" si="0"/>
        <v>1.1664280330795955</v>
      </c>
      <c r="E16" s="421">
        <v>972183871.91999996</v>
      </c>
      <c r="F16" s="251" t="s">
        <v>440</v>
      </c>
      <c r="G16" s="14">
        <f t="shared" si="1"/>
        <v>1.1030309324025667</v>
      </c>
      <c r="H16" s="248">
        <f t="shared" si="2"/>
        <v>-31697502.139999986</v>
      </c>
      <c r="I16" s="249">
        <f t="shared" si="3"/>
        <v>0.96842505204394247</v>
      </c>
    </row>
    <row r="17" spans="1:9" ht="15.75" x14ac:dyDescent="0.25">
      <c r="A17" s="195" t="s">
        <v>22</v>
      </c>
      <c r="B17" s="419">
        <v>-88182117.849999994</v>
      </c>
      <c r="C17" s="251" t="s">
        <v>440</v>
      </c>
      <c r="D17" s="14">
        <f t="shared" si="0"/>
        <v>-0.10246040711023389</v>
      </c>
      <c r="E17" s="421">
        <v>-33112753.329999998</v>
      </c>
      <c r="F17" s="251" t="s">
        <v>440</v>
      </c>
      <c r="G17" s="14">
        <f t="shared" si="1"/>
        <v>-3.7569427178289629E-2</v>
      </c>
      <c r="H17" s="248">
        <f t="shared" si="2"/>
        <v>55069364.519999996</v>
      </c>
      <c r="I17" s="249">
        <f t="shared" si="3"/>
        <v>0.37550417405857306</v>
      </c>
    </row>
    <row r="18" spans="1:9" ht="15.75" x14ac:dyDescent="0.25">
      <c r="A18" s="195" t="s">
        <v>58</v>
      </c>
      <c r="B18" s="419">
        <v>10691152.550000001</v>
      </c>
      <c r="C18" s="251" t="s">
        <v>440</v>
      </c>
      <c r="D18" s="14">
        <f t="shared" si="0"/>
        <v>1.2422244662052141E-2</v>
      </c>
      <c r="E18" s="421">
        <v>5777387.3300000001</v>
      </c>
      <c r="F18" s="251" t="s">
        <v>440</v>
      </c>
      <c r="G18" s="14">
        <f t="shared" si="1"/>
        <v>6.5549708419613377E-3</v>
      </c>
      <c r="H18" s="248">
        <f t="shared" si="2"/>
        <v>-4913765.2200000007</v>
      </c>
      <c r="I18" s="403" t="s">
        <v>440</v>
      </c>
    </row>
    <row r="19" spans="1:9" ht="15.75" x14ac:dyDescent="0.25">
      <c r="A19" s="195" t="s">
        <v>26</v>
      </c>
      <c r="B19" s="419">
        <v>159691152.55000001</v>
      </c>
      <c r="C19" s="251" t="s">
        <v>440</v>
      </c>
      <c r="D19" s="14">
        <f t="shared" si="0"/>
        <v>0.18554805555937856</v>
      </c>
      <c r="E19" s="421">
        <v>113261125.87</v>
      </c>
      <c r="F19" s="251" t="s">
        <v>440</v>
      </c>
      <c r="G19" s="14">
        <f>E19/$B$24</f>
        <v>0.12850503786554379</v>
      </c>
      <c r="H19" s="248">
        <f t="shared" si="2"/>
        <v>-46430026.680000007</v>
      </c>
      <c r="I19" s="249">
        <f t="shared" si="3"/>
        <v>0.70925110165096616</v>
      </c>
    </row>
    <row r="20" spans="1:9" ht="15.75" x14ac:dyDescent="0.25">
      <c r="A20" s="196" t="s">
        <v>27</v>
      </c>
      <c r="B20" s="420">
        <v>-34308947.450000003</v>
      </c>
      <c r="C20" s="251" t="s">
        <v>440</v>
      </c>
      <c r="D20" s="14">
        <f t="shared" si="0"/>
        <v>-3.9864190257147714E-2</v>
      </c>
      <c r="E20" s="422">
        <v>-108806078.73999999</v>
      </c>
      <c r="F20" s="251" t="s">
        <v>440</v>
      </c>
      <c r="G20" s="14">
        <f>E20/$B$24</f>
        <v>-0.123450382124345</v>
      </c>
      <c r="H20" s="248">
        <f t="shared" si="2"/>
        <v>-74497131.289999992</v>
      </c>
      <c r="I20" s="403" t="s">
        <v>440</v>
      </c>
    </row>
    <row r="21" spans="1:9" ht="15.75" x14ac:dyDescent="0.25">
      <c r="A21" s="35" t="s">
        <v>530</v>
      </c>
      <c r="B21" s="33"/>
      <c r="C21" s="33"/>
      <c r="D21" s="33"/>
      <c r="E21" s="33"/>
      <c r="F21" s="33"/>
      <c r="G21" s="33"/>
      <c r="H21" s="33"/>
      <c r="I21" s="33"/>
    </row>
    <row r="22" spans="1:9" ht="16.5" customHeight="1" x14ac:dyDescent="0.25"/>
    <row r="23" spans="1:9" ht="15.75" x14ac:dyDescent="0.25">
      <c r="A23" s="250" t="s">
        <v>492</v>
      </c>
      <c r="B23" s="552">
        <v>860645788.33000004</v>
      </c>
      <c r="C23" s="552"/>
    </row>
    <row r="24" spans="1:9" ht="15.75" x14ac:dyDescent="0.25">
      <c r="A24" s="121" t="s">
        <v>491</v>
      </c>
      <c r="B24" s="552">
        <v>881374985.38</v>
      </c>
      <c r="C24" s="552"/>
    </row>
  </sheetData>
  <mergeCells count="17">
    <mergeCell ref="A7:I7"/>
    <mergeCell ref="A8:I8"/>
    <mergeCell ref="H9:I9"/>
    <mergeCell ref="A10:A12"/>
    <mergeCell ref="A9:B9"/>
    <mergeCell ref="C10:C12"/>
    <mergeCell ref="F10:F12"/>
    <mergeCell ref="A2:I2"/>
    <mergeCell ref="A3:I3"/>
    <mergeCell ref="A4:I4"/>
    <mergeCell ref="A5:I5"/>
    <mergeCell ref="A6:I6"/>
    <mergeCell ref="H10:I10"/>
    <mergeCell ref="D10:D12"/>
    <mergeCell ref="G10:G12"/>
    <mergeCell ref="B23:C23"/>
    <mergeCell ref="B24:C24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showGridLines="0" workbookViewId="0">
      <selection activeCell="H15" sqref="H15"/>
    </sheetView>
  </sheetViews>
  <sheetFormatPr defaultRowHeight="11.25" customHeight="1" x14ac:dyDescent="0.25"/>
  <cols>
    <col min="1" max="1" width="70" style="34" customWidth="1"/>
    <col min="2" max="5" width="13.85546875" style="34" customWidth="1"/>
    <col min="6" max="16384" width="9.140625" style="34"/>
  </cols>
  <sheetData>
    <row r="1" spans="1:5" ht="15.75" x14ac:dyDescent="0.25">
      <c r="A1" s="24" t="s">
        <v>117</v>
      </c>
      <c r="B1" s="24"/>
    </row>
    <row r="3" spans="1:5" ht="15.75" x14ac:dyDescent="0.25">
      <c r="A3" s="560" t="s">
        <v>212</v>
      </c>
      <c r="B3" s="560"/>
      <c r="C3" s="560"/>
      <c r="D3" s="560"/>
      <c r="E3" s="560"/>
    </row>
    <row r="4" spans="1:5" ht="15.75" x14ac:dyDescent="0.25">
      <c r="A4" s="561" t="s">
        <v>3</v>
      </c>
      <c r="B4" s="561"/>
      <c r="C4" s="561"/>
      <c r="D4" s="561"/>
      <c r="E4" s="561"/>
    </row>
    <row r="5" spans="1:5" ht="15.75" x14ac:dyDescent="0.25">
      <c r="A5" s="561" t="s">
        <v>46</v>
      </c>
      <c r="B5" s="561"/>
      <c r="C5" s="561"/>
      <c r="D5" s="561"/>
      <c r="E5" s="561"/>
    </row>
    <row r="6" spans="1:5" ht="15.75" x14ac:dyDescent="0.25">
      <c r="A6" s="560" t="s">
        <v>370</v>
      </c>
      <c r="B6" s="560"/>
      <c r="C6" s="560"/>
      <c r="D6" s="560"/>
      <c r="E6" s="560"/>
    </row>
    <row r="7" spans="1:5" ht="15.75" x14ac:dyDescent="0.25">
      <c r="A7" s="561" t="s">
        <v>6</v>
      </c>
      <c r="B7" s="561"/>
      <c r="C7" s="561"/>
      <c r="D7" s="561"/>
      <c r="E7" s="561"/>
    </row>
    <row r="9" spans="1:5" ht="15.75" customHeight="1" x14ac:dyDescent="0.25">
      <c r="A9" s="562" t="s">
        <v>411</v>
      </c>
      <c r="B9" s="562"/>
      <c r="C9" s="562"/>
      <c r="D9" s="562"/>
      <c r="E9" s="562"/>
    </row>
    <row r="10" spans="1:5" ht="15.75" x14ac:dyDescent="0.25">
      <c r="A10" s="541" t="s">
        <v>313</v>
      </c>
      <c r="B10" s="558" t="s">
        <v>315</v>
      </c>
      <c r="C10" s="559"/>
      <c r="D10" s="558" t="s">
        <v>316</v>
      </c>
      <c r="E10" s="559"/>
    </row>
    <row r="11" spans="1:5" s="40" customFormat="1" ht="15.75" x14ac:dyDescent="0.2">
      <c r="A11" s="551"/>
      <c r="B11" s="56" t="s">
        <v>317</v>
      </c>
      <c r="C11" s="57" t="s">
        <v>11</v>
      </c>
      <c r="D11" s="56" t="s">
        <v>317</v>
      </c>
      <c r="E11" s="57" t="s">
        <v>11</v>
      </c>
    </row>
    <row r="12" spans="1:5" ht="15.75" x14ac:dyDescent="0.25">
      <c r="A12" s="214" t="s">
        <v>406</v>
      </c>
      <c r="B12" s="41"/>
      <c r="C12" s="41"/>
      <c r="D12" s="42"/>
      <c r="E12" s="43"/>
    </row>
    <row r="13" spans="1:5" ht="15.75" x14ac:dyDescent="0.25">
      <c r="A13" s="208" t="s">
        <v>407</v>
      </c>
      <c r="B13" s="45"/>
      <c r="C13" s="45"/>
      <c r="D13" s="46"/>
      <c r="E13" s="47"/>
    </row>
    <row r="14" spans="1:5" ht="15.75" x14ac:dyDescent="0.25">
      <c r="A14" s="208" t="s">
        <v>367</v>
      </c>
      <c r="B14" s="45"/>
      <c r="C14" s="45"/>
      <c r="D14" s="46"/>
      <c r="E14" s="47"/>
    </row>
    <row r="15" spans="1:5" ht="15.75" customHeight="1" x14ac:dyDescent="0.25">
      <c r="A15" s="208" t="s">
        <v>429</v>
      </c>
      <c r="B15" s="237"/>
      <c r="C15" s="237"/>
      <c r="D15" s="46"/>
      <c r="E15" s="47"/>
    </row>
    <row r="16" spans="1:5" ht="15.75" x14ac:dyDescent="0.25">
      <c r="A16" s="208" t="s">
        <v>372</v>
      </c>
      <c r="B16" s="45"/>
      <c r="C16" s="45"/>
      <c r="D16" s="46"/>
      <c r="E16" s="47"/>
    </row>
    <row r="17" spans="1:5" ht="15.75" x14ac:dyDescent="0.25">
      <c r="A17" s="208" t="s">
        <v>371</v>
      </c>
      <c r="B17" s="45"/>
      <c r="C17" s="45"/>
      <c r="D17" s="46"/>
      <c r="E17" s="47"/>
    </row>
    <row r="18" spans="1:5" ht="15.75" x14ac:dyDescent="0.25">
      <c r="A18" s="208" t="s">
        <v>368</v>
      </c>
      <c r="B18" s="45"/>
      <c r="C18" s="45"/>
      <c r="D18" s="46"/>
      <c r="E18" s="47"/>
    </row>
    <row r="19" spans="1:5" ht="15.75" x14ac:dyDescent="0.25">
      <c r="A19" s="215" t="s">
        <v>369</v>
      </c>
      <c r="B19" s="50"/>
      <c r="C19" s="50"/>
      <c r="D19" s="51"/>
      <c r="E19" s="52"/>
    </row>
    <row r="20" spans="1:5" ht="15.75" customHeight="1" x14ac:dyDescent="0.25">
      <c r="A20" s="557" t="s">
        <v>427</v>
      </c>
      <c r="B20" s="557"/>
      <c r="C20" s="557"/>
      <c r="D20" s="557"/>
      <c r="E20" s="557"/>
    </row>
    <row r="21" spans="1:5" ht="15.75" x14ac:dyDescent="0.25">
      <c r="A21" s="47" t="s">
        <v>408</v>
      </c>
    </row>
  </sheetData>
  <mergeCells count="10">
    <mergeCell ref="A20:E20"/>
    <mergeCell ref="A10:A11"/>
    <mergeCell ref="B10:C10"/>
    <mergeCell ref="D10:E10"/>
    <mergeCell ref="A3:E3"/>
    <mergeCell ref="A4:E4"/>
    <mergeCell ref="A5:E5"/>
    <mergeCell ref="A6:E6"/>
    <mergeCell ref="A7:E7"/>
    <mergeCell ref="A9:E9"/>
  </mergeCells>
  <pageMargins left="0.78740157480314965" right="0.78740157480314965" top="0.98425196850393704" bottom="0.98425196850393704" header="0.51181102362204722" footer="0.51181102362204722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21</vt:i4>
      </vt:variant>
      <vt:variant>
        <vt:lpstr>Intervalos nomeados</vt:lpstr>
      </vt:variant>
      <vt:variant>
        <vt:i4>5</vt:i4>
      </vt:variant>
    </vt:vector>
  </HeadingPairs>
  <TitlesOfParts>
    <vt:vector size="26" baseType="lpstr">
      <vt:lpstr>Anexo Riscos Fiscais - ARF</vt:lpstr>
      <vt:lpstr>ARF - União</vt:lpstr>
      <vt:lpstr>AMF - Dem 1</vt:lpstr>
      <vt:lpstr>AMF - Dem 1 - União</vt:lpstr>
      <vt:lpstr>AMF - grade par</vt:lpstr>
      <vt:lpstr>AMF - persp. fiscais 1</vt:lpstr>
      <vt:lpstr>AMF - persp. fiscais 2</vt:lpstr>
      <vt:lpstr>AMF - Dem 2</vt:lpstr>
      <vt:lpstr>AMF - Dem 2 - União</vt:lpstr>
      <vt:lpstr>AMF - Dem 3</vt:lpstr>
      <vt:lpstr>AMF - Dem 3 - União</vt:lpstr>
      <vt:lpstr>AMF - Dem 4</vt:lpstr>
      <vt:lpstr>AMF - Dem 4 - União</vt:lpstr>
      <vt:lpstr>AMF - Dem 5</vt:lpstr>
      <vt:lpstr>AMF - Dem 5 - União</vt:lpstr>
      <vt:lpstr>AMF - Dem 6</vt:lpstr>
      <vt:lpstr>AMF - Dem 7</vt:lpstr>
      <vt:lpstr>AMF - Dem 7 - União</vt:lpstr>
      <vt:lpstr>AMF - Dem 8</vt:lpstr>
      <vt:lpstr>AMF - Dem 8 União</vt:lpstr>
      <vt:lpstr>AMF - Dem 8.1</vt:lpstr>
      <vt:lpstr>'AMF - Dem 2'!Area_de_impressao</vt:lpstr>
      <vt:lpstr>'AMF - Dem 3'!Area_de_impressao</vt:lpstr>
      <vt:lpstr>'AMF - Dem 5'!Area_de_impressao</vt:lpstr>
      <vt:lpstr>'AMF - Dem 6'!Area_de_impressao</vt:lpstr>
      <vt:lpstr>'AMF - Dem 6'!Titulos_de_impressao</vt:lpstr>
    </vt:vector>
  </TitlesOfParts>
  <Company>Ministério da Fazenda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Anexos RREO</dc:title>
  <dc:creator>GEINC/CCONT/STN</dc:creator>
  <cp:lastModifiedBy>Adeline Poleza</cp:lastModifiedBy>
  <cp:lastPrinted>2021-08-12T21:29:08Z</cp:lastPrinted>
  <dcterms:created xsi:type="dcterms:W3CDTF">2004-08-09T19:29:24Z</dcterms:created>
  <dcterms:modified xsi:type="dcterms:W3CDTF">2021-09-27T16:15:06Z</dcterms:modified>
</cp:coreProperties>
</file>